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695"/>
  </bookViews>
  <sheets>
    <sheet name="KECAMATANDAGANGAN" sheetId="1" r:id="rId1"/>
    <sheet name="Report" sheetId="2" r:id="rId2"/>
  </sheets>
  <definedNames>
    <definedName name="_xlnm._FilterDatabase" localSheetId="0" hidden="1">KECAMATANDAGANGAN!$A$6:$W$6</definedName>
  </definedNames>
  <calcPr calcId="144525"/>
</workbook>
</file>

<file path=xl/calcChain.xml><?xml version="1.0" encoding="utf-8"?>
<calcChain xmlns="http://schemas.openxmlformats.org/spreadsheetml/2006/main">
  <c r="C48" i="2" l="1"/>
  <c r="L7" i="1" l="1"/>
  <c r="Q7" i="1"/>
  <c r="S7" i="1"/>
  <c r="U7" i="1"/>
  <c r="L8" i="1"/>
  <c r="Q8" i="1"/>
  <c r="S8" i="1"/>
  <c r="U8" i="1"/>
  <c r="L9" i="1"/>
  <c r="Q9" i="1"/>
  <c r="S9" i="1"/>
  <c r="U9" i="1"/>
  <c r="L10" i="1"/>
  <c r="Q10" i="1"/>
  <c r="S10" i="1"/>
  <c r="U10" i="1"/>
  <c r="L11" i="1"/>
  <c r="Q11" i="1"/>
  <c r="S11" i="1"/>
  <c r="U11" i="1"/>
  <c r="L12" i="1"/>
  <c r="Q12" i="1"/>
  <c r="S12" i="1"/>
  <c r="U12" i="1"/>
  <c r="L13" i="1"/>
  <c r="Q13" i="1"/>
  <c r="S13" i="1"/>
  <c r="U13" i="1"/>
  <c r="L14" i="1"/>
  <c r="Q14" i="1"/>
  <c r="S14" i="1"/>
  <c r="U14" i="1"/>
  <c r="L15" i="1"/>
  <c r="Q15" i="1"/>
  <c r="S15" i="1"/>
  <c r="U15" i="1"/>
  <c r="L16" i="1"/>
  <c r="Q16" i="1"/>
  <c r="S16" i="1"/>
  <c r="U16" i="1"/>
  <c r="L17" i="1"/>
  <c r="Q17" i="1"/>
  <c r="S17" i="1"/>
  <c r="U17" i="1"/>
  <c r="L18" i="1"/>
  <c r="Q18" i="1"/>
  <c r="S18" i="1"/>
  <c r="U18" i="1"/>
  <c r="L19" i="1"/>
  <c r="Q19" i="1"/>
  <c r="S19" i="1"/>
  <c r="U19" i="1"/>
  <c r="L20" i="1"/>
  <c r="Q20" i="1"/>
  <c r="S20" i="1"/>
  <c r="U20" i="1"/>
  <c r="L21" i="1"/>
  <c r="Q21" i="1"/>
  <c r="S21" i="1"/>
  <c r="U21" i="1"/>
  <c r="L22" i="1"/>
  <c r="Q22" i="1"/>
  <c r="S22" i="1"/>
  <c r="U22" i="1"/>
  <c r="L23" i="1"/>
  <c r="Q23" i="1"/>
  <c r="S23" i="1"/>
  <c r="U23" i="1"/>
  <c r="L24" i="1"/>
  <c r="Q24" i="1"/>
  <c r="S24" i="1"/>
  <c r="U24" i="1"/>
  <c r="L25" i="1"/>
  <c r="Q25" i="1"/>
  <c r="S25" i="1"/>
  <c r="U25" i="1"/>
  <c r="L26" i="1"/>
  <c r="Q26" i="1"/>
  <c r="S26" i="1"/>
  <c r="U26" i="1"/>
  <c r="L27" i="1"/>
  <c r="Q27" i="1"/>
  <c r="S27" i="1"/>
  <c r="U27" i="1"/>
  <c r="L28" i="1"/>
  <c r="Q28" i="1"/>
  <c r="S28" i="1"/>
  <c r="U28" i="1"/>
  <c r="L29" i="1"/>
  <c r="Q29" i="1"/>
  <c r="S29" i="1"/>
  <c r="U29" i="1"/>
  <c r="L30" i="1"/>
  <c r="Q30" i="1"/>
  <c r="S30" i="1"/>
  <c r="U30" i="1"/>
  <c r="L31" i="1"/>
  <c r="Q31" i="1"/>
  <c r="S31" i="1"/>
  <c r="U31" i="1"/>
  <c r="L32" i="1"/>
  <c r="Q32" i="1"/>
  <c r="S32" i="1"/>
  <c r="U32" i="1"/>
  <c r="L33" i="1"/>
  <c r="Q33" i="1"/>
  <c r="S33" i="1"/>
  <c r="U33" i="1"/>
  <c r="L34" i="1"/>
  <c r="Q34" i="1"/>
  <c r="S34" i="1"/>
  <c r="U34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U35" i="1" l="1"/>
  <c r="S35" i="1"/>
  <c r="Q35" i="1"/>
  <c r="L35" i="1"/>
  <c r="V27" i="1"/>
  <c r="W27" i="1" s="1"/>
  <c r="V33" i="1"/>
  <c r="W33" i="1" s="1"/>
  <c r="V26" i="1"/>
  <c r="W26" i="1" s="1"/>
  <c r="V29" i="1"/>
  <c r="W29" i="1" s="1"/>
  <c r="V13" i="1"/>
  <c r="W13" i="1" s="1"/>
  <c r="V8" i="1"/>
  <c r="W8" i="1" s="1"/>
  <c r="V34" i="1"/>
  <c r="W34" i="1" s="1"/>
  <c r="V32" i="1"/>
  <c r="W32" i="1" s="1"/>
  <c r="V25" i="1"/>
  <c r="W25" i="1" s="1"/>
  <c r="V31" i="1"/>
  <c r="W31" i="1" s="1"/>
  <c r="V30" i="1"/>
  <c r="W30" i="1" s="1"/>
  <c r="V28" i="1"/>
  <c r="W28" i="1" s="1"/>
  <c r="V21" i="1"/>
  <c r="W21" i="1" s="1"/>
  <c r="V24" i="1"/>
  <c r="W24" i="1" s="1"/>
  <c r="V20" i="1"/>
  <c r="W20" i="1" s="1"/>
  <c r="V19" i="1"/>
  <c r="W19" i="1" s="1"/>
  <c r="V17" i="1"/>
  <c r="W17" i="1" s="1"/>
  <c r="V16" i="1"/>
  <c r="W16" i="1" s="1"/>
  <c r="V14" i="1"/>
  <c r="W14" i="1" s="1"/>
  <c r="V15" i="1"/>
  <c r="W15" i="1" s="1"/>
  <c r="V12" i="1"/>
  <c r="W12" i="1" s="1"/>
  <c r="V11" i="1"/>
  <c r="W11" i="1" s="1"/>
  <c r="V9" i="1"/>
  <c r="W9" i="1" s="1"/>
  <c r="V10" i="1"/>
  <c r="W10" i="1" s="1"/>
  <c r="V7" i="1"/>
  <c r="V23" i="1"/>
  <c r="W23" i="1" s="1"/>
  <c r="V22" i="1"/>
  <c r="W22" i="1" s="1"/>
  <c r="V18" i="1"/>
  <c r="W18" i="1" s="1"/>
  <c r="F50" i="2"/>
  <c r="E50" i="2"/>
  <c r="F49" i="2"/>
  <c r="E49" i="2"/>
  <c r="D49" i="2"/>
  <c r="C49" i="2"/>
  <c r="F48" i="2"/>
  <c r="E48" i="2"/>
  <c r="D48" i="2"/>
  <c r="F47" i="2"/>
  <c r="E47" i="2"/>
  <c r="D47" i="2"/>
  <c r="C47" i="2"/>
  <c r="F45" i="2"/>
  <c r="E45" i="2"/>
  <c r="D45" i="2"/>
  <c r="C46" i="2"/>
  <c r="C45" i="2"/>
  <c r="F41" i="2"/>
  <c r="F40" i="2"/>
  <c r="F39" i="2"/>
  <c r="F38" i="2"/>
  <c r="F37" i="2"/>
  <c r="F36" i="2"/>
  <c r="F35" i="2"/>
  <c r="F34" i="2"/>
  <c r="F33" i="2"/>
  <c r="F32" i="2"/>
  <c r="F31" i="2"/>
  <c r="F28" i="2"/>
  <c r="E40" i="2"/>
  <c r="E39" i="2"/>
  <c r="E38" i="2"/>
  <c r="E37" i="2"/>
  <c r="E36" i="2"/>
  <c r="E35" i="2"/>
  <c r="E34" i="2"/>
  <c r="E29" i="2"/>
  <c r="E28" i="2"/>
  <c r="D29" i="2"/>
  <c r="D28" i="2"/>
  <c r="C28" i="2"/>
  <c r="C29" i="2"/>
  <c r="E41" i="2"/>
  <c r="B41" i="2"/>
  <c r="B40" i="2"/>
  <c r="B39" i="2"/>
  <c r="B38" i="2"/>
  <c r="B37" i="2"/>
  <c r="D30" i="2"/>
  <c r="E33" i="2"/>
  <c r="E32" i="2"/>
  <c r="E31" i="2"/>
  <c r="F30" i="2"/>
  <c r="E30" i="2"/>
  <c r="F29" i="2"/>
  <c r="D41" i="2"/>
  <c r="D31" i="2"/>
  <c r="D32" i="2"/>
  <c r="D33" i="2"/>
  <c r="D34" i="2"/>
  <c r="D35" i="2"/>
  <c r="D36" i="2"/>
  <c r="D37" i="2"/>
  <c r="D38" i="2"/>
  <c r="D39" i="2"/>
  <c r="D40" i="2"/>
  <c r="C41" i="2"/>
  <c r="C40" i="2"/>
  <c r="C39" i="2"/>
  <c r="C38" i="2"/>
  <c r="C37" i="2"/>
  <c r="C36" i="2"/>
  <c r="B36" i="2"/>
  <c r="B35" i="2"/>
  <c r="B34" i="2"/>
  <c r="B33" i="2"/>
  <c r="B32" i="2"/>
  <c r="B31" i="2"/>
  <c r="B30" i="2"/>
  <c r="B29" i="2"/>
  <c r="B28" i="2"/>
  <c r="D20" i="2"/>
  <c r="C20" i="2"/>
  <c r="B20" i="2"/>
  <c r="D50" i="2"/>
  <c r="C35" i="2"/>
  <c r="C34" i="2"/>
  <c r="C33" i="2"/>
  <c r="C32" i="2"/>
  <c r="C31" i="2"/>
  <c r="C50" i="2"/>
  <c r="B16" i="2"/>
  <c r="B15" i="2"/>
  <c r="B13" i="2"/>
  <c r="B12" i="2"/>
  <c r="B5" i="2"/>
  <c r="W7" i="1" l="1"/>
  <c r="V35" i="1"/>
  <c r="B21" i="2"/>
  <c r="C21" i="2"/>
  <c r="D21" i="2"/>
  <c r="D24" i="2"/>
  <c r="D22" i="2"/>
  <c r="C23" i="2"/>
  <c r="C24" i="2"/>
  <c r="D23" i="2"/>
  <c r="B50" i="2" l="1"/>
  <c r="B49" i="2"/>
  <c r="B48" i="2"/>
  <c r="B47" i="2"/>
  <c r="B46" i="2"/>
  <c r="B45" i="2"/>
  <c r="A54" i="2"/>
  <c r="B7" i="2" l="1"/>
  <c r="B22" i="2" l="1"/>
  <c r="B14" i="2"/>
  <c r="C22" i="2"/>
  <c r="B8" i="2"/>
  <c r="B23" i="2"/>
  <c r="C30" i="2"/>
  <c r="B6" i="2"/>
  <c r="B9" i="2"/>
  <c r="B24" i="2"/>
  <c r="F46" i="2"/>
  <c r="E46" i="2"/>
  <c r="D46" i="2"/>
  <c r="D54" i="2"/>
  <c r="B54" i="2"/>
  <c r="C54" i="2"/>
  <c r="E54" i="2"/>
  <c r="F54" i="2" l="1"/>
  <c r="W35" i="1" l="1"/>
  <c r="G54" i="2" s="1"/>
</calcChain>
</file>

<file path=xl/sharedStrings.xml><?xml version="1.0" encoding="utf-8"?>
<sst xmlns="http://schemas.openxmlformats.org/spreadsheetml/2006/main" count="443" uniqueCount="202">
  <si>
    <t>Nama</t>
  </si>
  <si>
    <t>NIP</t>
  </si>
  <si>
    <t>20jp</t>
  </si>
  <si>
    <t>Disiplin</t>
  </si>
  <si>
    <t>Hukdis</t>
  </si>
  <si>
    <t>Skor</t>
  </si>
  <si>
    <t>Nilai PIP</t>
  </si>
  <si>
    <t>Identitas</t>
  </si>
  <si>
    <t>Jenis  Kelamin</t>
  </si>
  <si>
    <t>Jenis Jabatan</t>
  </si>
  <si>
    <t>Nama Jabatan</t>
  </si>
  <si>
    <t>Unit Kerja</t>
  </si>
  <si>
    <t>Pendidikan Formal</t>
  </si>
  <si>
    <t>Kualifikasi</t>
  </si>
  <si>
    <t>Diklatpim</t>
  </si>
  <si>
    <t>Diklat Fungsional</t>
  </si>
  <si>
    <t>Kompetensi</t>
  </si>
  <si>
    <t>Seminar</t>
  </si>
  <si>
    <t>Kinerja</t>
  </si>
  <si>
    <t>Penilaian kinerja</t>
  </si>
  <si>
    <t>No</t>
  </si>
  <si>
    <t>Kategori</t>
  </si>
  <si>
    <t>Pangkat</t>
  </si>
  <si>
    <t>Jenjang Jabatan</t>
  </si>
  <si>
    <t>D3</t>
  </si>
  <si>
    <t>S2</t>
  </si>
  <si>
    <t>S3</t>
  </si>
  <si>
    <t>REKAPITULASI PENGUKURAN INDEKS PROFESIONALITAS ASN</t>
  </si>
  <si>
    <t>Nilai Total Indeks Per Jenis Kelamin Laki-Laki</t>
  </si>
  <si>
    <t>Jumlah PNS Laki-Laki</t>
  </si>
  <si>
    <t>Nilai rata2 Dimensi Kualifikasi</t>
  </si>
  <si>
    <t>Nilai rata2 Dimensi Kompetensi</t>
  </si>
  <si>
    <t>Nilai rata2 Dimensi Kinerja</t>
  </si>
  <si>
    <t>Nilai rata2 Dimensi Disiplin</t>
  </si>
  <si>
    <t>Nilai Total Indeks Per Jenis Kelamin Perempuan</t>
  </si>
  <si>
    <t>Jumlah PNS  Perempuan</t>
  </si>
  <si>
    <t>Nilai Total Indeks Per Jenis Jabatan</t>
  </si>
  <si>
    <t>Struktural</t>
  </si>
  <si>
    <t>Fungsional</t>
  </si>
  <si>
    <t>Pelaksana</t>
  </si>
  <si>
    <t>Jumlah PNS</t>
  </si>
  <si>
    <t>Nilai Total Indeks Per Jenjang Jabatan</t>
  </si>
  <si>
    <t xml:space="preserve"> Kompetensi</t>
  </si>
  <si>
    <t>JABATAN PIMPINAN TINGGI UTAMA</t>
  </si>
  <si>
    <t>JABATAN PIMPINAN TINGGI MADYA</t>
  </si>
  <si>
    <t>JABATAN PIMPINAN TINGGI PRATAMA</t>
  </si>
  <si>
    <t>JABATAN ADMINISTRATOR</t>
  </si>
  <si>
    <t>JABATAN PENGAWAS</t>
  </si>
  <si>
    <t>JABATAN FUNGSIONAL AHLI UTAMA</t>
  </si>
  <si>
    <t>JABATAN FUNGSIONAL AHLI MADYA</t>
  </si>
  <si>
    <t>JABATAN FUNGSIONAL AHLI MUDA</t>
  </si>
  <si>
    <t>JABATAN FUNGSIONAL AHLI PERTAMA</t>
  </si>
  <si>
    <t>JABATAN FUNGSIONAL PENYELIA</t>
  </si>
  <si>
    <t>JABATAN FUNGSIONAL MAHIR</t>
  </si>
  <si>
    <t>JABATAN FUNGSIONAL TERAMPIL</t>
  </si>
  <si>
    <t>JABATAN FUNGSIONAL PEMULA</t>
  </si>
  <si>
    <t>JABATAN PELAKSANA</t>
  </si>
  <si>
    <t>Nilai Total Indeks Per Tingkat Pendidikan</t>
  </si>
  <si>
    <t>S1/D4/Sederajat</t>
  </si>
  <si>
    <t>D1/D2/SMA/Sederajat</t>
  </si>
  <si>
    <t>SD/SMP/Sederajat</t>
  </si>
  <si>
    <t>Nilai Indeks Profesionalitas IP ASN</t>
  </si>
  <si>
    <t>Jumlah ASN</t>
  </si>
  <si>
    <t>Rata2 Kualifikasi</t>
  </si>
  <si>
    <t xml:space="preserve"> Rata2 Kompetensi</t>
  </si>
  <si>
    <t>Rata2 Kinerja</t>
  </si>
  <si>
    <t>Rata2 Disiplin</t>
  </si>
  <si>
    <t>Nilai IP ASN</t>
  </si>
  <si>
    <t>PENGADMINISTRASI UMUM</t>
  </si>
  <si>
    <t>TARJI, S.STP, M.H</t>
  </si>
  <si>
    <t>197805231997011001</t>
  </si>
  <si>
    <t>Camat Dagangan</t>
  </si>
  <si>
    <t>Kepala Seksi Ketentraman dan Ketertiban Umum</t>
  </si>
  <si>
    <t>Drs. KARYADI</t>
  </si>
  <si>
    <t>196409131992031010</t>
  </si>
  <si>
    <t>Sekretaris Camat Dagangan</t>
  </si>
  <si>
    <t>MARTONO, S.Pd.I., M.M</t>
  </si>
  <si>
    <t>196302081986031017</t>
  </si>
  <si>
    <t>Kepala Seksi Pelayanan</t>
  </si>
  <si>
    <t>Kepala Sub Bagian Umum dan Kepegawaian</t>
  </si>
  <si>
    <t>Kepala Sub Bagian Keuangan, Penyusunan Program dan Pelaporan</t>
  </si>
  <si>
    <t>Kepala Seksi Pemberdayaan Masyarakat dan Pembangunan</t>
  </si>
  <si>
    <t>Kepala Seksi Kesejahteraan Sosial</t>
  </si>
  <si>
    <t>BAMBANG KUSDARWANTO, S.Sos</t>
  </si>
  <si>
    <t>196603121992021003</t>
  </si>
  <si>
    <t>PENGELOLA KEUANGAN</t>
  </si>
  <si>
    <t>PENGELOLA KEPEGAWAIAN</t>
  </si>
  <si>
    <t>Kepala Seksi Tata Pemerintahan Desa/Kelurahan</t>
  </si>
  <si>
    <t>PENGELOLA DATA KEAMANAN DAN KETERTIBAN</t>
  </si>
  <si>
    <t>SRI HARTINI, S.Sos</t>
  </si>
  <si>
    <t>196506021987082001</t>
  </si>
  <si>
    <t>SUDJIJONO, S.Sos</t>
  </si>
  <si>
    <t>196210101987011002</t>
  </si>
  <si>
    <t>SUTRISNO</t>
  </si>
  <si>
    <t>BENDAHARA</t>
  </si>
  <si>
    <t>ALFAN SYUHADA, S.E</t>
  </si>
  <si>
    <t>198110292010011016</t>
  </si>
  <si>
    <t>PENGADMINISTRASI PEMERINTAHAN</t>
  </si>
  <si>
    <t>PENGELOLA DATA PEMBERDAYAAN MASYARAKAT DAN KELEMBAGAAN</t>
  </si>
  <si>
    <t>PENGELOLA MONITORING DAN EVALUASI, PENYELENGGARAAN PEMERINTAHAN DESA</t>
  </si>
  <si>
    <t>KRISTINA ERNAWATI</t>
  </si>
  <si>
    <t>196708131993032006</t>
  </si>
  <si>
    <t>NUR CHOLIFAH, S.Pd., M.Pd</t>
  </si>
  <si>
    <t>198305262010012016</t>
  </si>
  <si>
    <t>PRASETYANI</t>
  </si>
  <si>
    <t>196504151992022003</t>
  </si>
  <si>
    <t>RATNA HAYU MURTI, S.AB</t>
  </si>
  <si>
    <t>198112292011012013</t>
  </si>
  <si>
    <t>RUDI PANCA WIDADI, A.Md.KL</t>
  </si>
  <si>
    <t>196810141994031011</t>
  </si>
  <si>
    <t>PENGEMUDI</t>
  </si>
  <si>
    <t>PENGOLAH DATA PELAYANAN</t>
  </si>
  <si>
    <t>DJOKO SUTRISNO, S.Sos</t>
  </si>
  <si>
    <t>196404031987011001</t>
  </si>
  <si>
    <t>RR JOETANTI WIDYANINGRAT</t>
  </si>
  <si>
    <t>196310311987032005</t>
  </si>
  <si>
    <t>PENGELOLA DATA KESEJAHTERAAN SOSIAL</t>
  </si>
  <si>
    <t>PENGADMINISTRASI KEPENDUDUKAN</t>
  </si>
  <si>
    <t>ELGIA ASTUTY, S.Sos.</t>
  </si>
  <si>
    <t>199110102015032002</t>
  </si>
  <si>
    <t>BAIDI ROSID</t>
  </si>
  <si>
    <t>196903271990031005</t>
  </si>
  <si>
    <t>EVI MAQVIROH, SE</t>
  </si>
  <si>
    <t>197202052003122006</t>
  </si>
  <si>
    <t>MUHAMMAD YUSUF, A.Md</t>
  </si>
  <si>
    <t>198810142011011004</t>
  </si>
  <si>
    <t>ELIT NUVIKASARI</t>
  </si>
  <si>
    <t>198411222005012002</t>
  </si>
  <si>
    <t>HARYANTO</t>
  </si>
  <si>
    <t>196410102007011041</t>
  </si>
  <si>
    <t>MARJANI</t>
  </si>
  <si>
    <t>196307091986081001</t>
  </si>
  <si>
    <t>MOH. ERKAM SUPRAPTO</t>
  </si>
  <si>
    <t>196501272007011009</t>
  </si>
  <si>
    <t>RIYANTO</t>
  </si>
  <si>
    <t>196308162007011015</t>
  </si>
  <si>
    <t>SIGIT NURASYID ALIMUNA</t>
  </si>
  <si>
    <t>198501042006041003</t>
  </si>
  <si>
    <t>YENI KURNIAWATI</t>
  </si>
  <si>
    <t>198401022008012006</t>
  </si>
  <si>
    <t>MURYANI</t>
  </si>
  <si>
    <t>197606152009012001</t>
  </si>
  <si>
    <t>GANGSAR KUMORO</t>
  </si>
  <si>
    <t>197707112009011001</t>
  </si>
  <si>
    <t>196910232009061002</t>
  </si>
  <si>
    <t>jabatan</t>
  </si>
  <si>
    <t>KECAMATAN DAGANGAN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</si>
  <si>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</si>
  <si>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</si>
  <si>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</si>
  <si>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</si>
  <si>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</si>
  <si>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</si>
  <si>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</si>
  <si>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</si>
  <si>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</si>
  <si>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</si>
  <si>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</si>
  <si>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</si>
  <si>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</si>
  <si>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</si>
  <si>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</si>
  <si>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</si>
  <si>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</si>
  <si>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</si>
  <si>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</si>
  <si>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</si>
  <si>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</si>
  <si>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</si>
  <si>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</si>
  <si>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</si>
  <si>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</si>
  <si>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</si>
  <si>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</si>
  <si>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</si>
  <si>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Pembina Tingkat I</t>
  </si>
  <si>
    <t>L</t>
  </si>
  <si>
    <t>ADMINISTRATOR</t>
  </si>
  <si>
    <t>Administrator</t>
  </si>
  <si>
    <t>V</t>
  </si>
  <si>
    <t>76-90</t>
  </si>
  <si>
    <t>TIDAK PERNAH</t>
  </si>
  <si>
    <t>Pembina</t>
  </si>
  <si>
    <t>S1/D4</t>
  </si>
  <si>
    <t>PENGAWAS</t>
  </si>
  <si>
    <t>Pengawas</t>
  </si>
  <si>
    <t>Penata Tingkat I</t>
  </si>
  <si>
    <t>PELAKSANA</t>
  </si>
  <si>
    <t>P</t>
  </si>
  <si>
    <t>Penata</t>
  </si>
  <si>
    <t>SMA/D1/D2</t>
  </si>
  <si>
    <t>Penata Muda Tingkat I</t>
  </si>
  <si>
    <t>Penata Muda</t>
  </si>
  <si>
    <t>Pengatur Tingkat I</t>
  </si>
  <si>
    <t>Pengatur</t>
  </si>
  <si>
    <t>Pengatur Muda</t>
  </si>
  <si>
    <t>PEMERINTAH KABUPATEN MADIUN</t>
  </si>
  <si>
    <t xml:space="preserve">CAMAT DAGANGAN </t>
  </si>
  <si>
    <t>TARJI, S.STP, M.H.</t>
  </si>
  <si>
    <t>NIP. 197805231997011001</t>
  </si>
  <si>
    <t>PENGUKURAN INDEKS PROFESIONALITAS (PIP) ASN</t>
  </si>
  <si>
    <t>KECAMATAN DAGANGAN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</si>
</sst>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sz val="9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sz val="16"/>
      <color theme="1"/>
      <name val="Bookman Old Style"/>
      <family val="1"/>
    </font>
    <font>
      <b/>
      <sz val="16"/>
      <color theme="1"/>
      <name val="Bookman Old Style"/>
      <family val="1"/>
    </font>
    <font>
      <b/>
      <u/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8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8" borderId="4" xfId="0" applyFont="1" applyFill="1" applyBorder="1"/>
    <xf numFmtId="0" fontId="2" fillId="8" borderId="3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5" xfId="0" applyFont="1" applyBorder="1"/>
    <xf numFmtId="0" fontId="2" fillId="0" borderId="5" xfId="0" applyNumberFormat="1" applyFont="1" applyBorder="1" applyAlignment="1">
      <alignment horizontal="right"/>
    </xf>
    <xf numFmtId="49" fontId="2" fillId="0" borderId="0" xfId="0" applyNumberFormat="1" applyFont="1"/>
    <xf numFmtId="0" fontId="2" fillId="0" borderId="1" xfId="0" applyFont="1" applyBorder="1"/>
    <xf numFmtId="2" fontId="2" fillId="0" borderId="1" xfId="0" applyNumberFormat="1" applyFont="1" applyBorder="1"/>
    <xf numFmtId="0" fontId="3" fillId="0" borderId="0" xfId="0" applyFont="1"/>
    <xf numFmtId="0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/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1" xfId="0" applyNumberFormat="1" applyFont="1" applyFill="1" applyBorder="1"/>
    <xf numFmtId="49" fontId="3" fillId="0" borderId="0" xfId="0" applyNumberFormat="1" applyFont="1"/>
    <xf numFmtId="1" fontId="2" fillId="0" borderId="1" xfId="0" applyNumberFormat="1" applyFont="1" applyFill="1" applyBorder="1"/>
    <xf numFmtId="2" fontId="2" fillId="0" borderId="1" xfId="0" applyNumberFormat="1" applyFont="1" applyFill="1" applyBorder="1"/>
    <xf numFmtId="1" fontId="2" fillId="0" borderId="0" xfId="0" applyNumberFormat="1" applyFont="1"/>
    <xf numFmtId="0" fontId="2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9" borderId="1" xfId="0" applyFont="1" applyFill="1" applyBorder="1"/>
    <xf numFmtId="49" fontId="6" fillId="9" borderId="1" xfId="0" applyNumberFormat="1" applyFont="1" applyFill="1" applyBorder="1" applyAlignment="1">
      <alignment horizontal="center"/>
    </xf>
    <xf numFmtId="0" fontId="3" fillId="10" borderId="1" xfId="0" applyNumberFormat="1" applyFon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41" fontId="9" fillId="0" borderId="6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2">
    <cellStyle name="Comma [0]" xfId="1" builtinId="6"/>
    <cellStyle name="Normal" xfId="0" builtinId="0"/>
  </cellStyles>
  <dxfs count="5"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618"/>
  <sheetViews>
    <sheetView tabSelected="1" topLeftCell="J1" zoomScale="120" zoomScaleNormal="120" workbookViewId="0">
      <selection activeCell="W35" sqref="W35"/>
    </sheetView>
  </sheetViews>
  <sheetFormatPr defaultColWidth="8.7109375" defaultRowHeight="15" x14ac:dyDescent="0.25"/>
  <cols>
    <col min="1" max="1" width="4.5703125" style="30" customWidth="1"/>
    <col min="2" max="2" width="24" style="30" customWidth="1"/>
    <col min="3" max="3" width="22.7109375" style="30" customWidth="1"/>
    <col min="4" max="4" width="20.5703125" style="30" customWidth="1"/>
    <col min="5" max="5" width="9" style="30" customWidth="1"/>
    <col min="6" max="6" width="17.28515625" style="30" customWidth="1"/>
    <col min="7" max="7" width="15.28515625" style="30" customWidth="1"/>
    <col min="8" max="8" width="14" style="30" customWidth="1"/>
    <col min="9" max="9" width="28.140625" style="31" customWidth="1"/>
    <col min="10" max="10" width="23.5703125" style="38" customWidth="1"/>
    <col min="11" max="11" width="17.5703125" style="30" bestFit="1" customWidth="1"/>
    <col min="12" max="12" width="7.42578125" style="30" customWidth="1"/>
    <col min="13" max="13" width="11" style="30" customWidth="1"/>
    <col min="14" max="14" width="11.28515625" style="30" customWidth="1"/>
    <col min="15" max="15" width="7.28515625" style="30" customWidth="1"/>
    <col min="16" max="16" width="9.28515625" style="30" customWidth="1"/>
    <col min="17" max="17" width="8" style="30" customWidth="1"/>
    <col min="18" max="18" width="16" style="30" bestFit="1" customWidth="1"/>
    <col min="19" max="19" width="7.7109375" style="30" customWidth="1"/>
    <col min="20" max="20" width="16.28515625" style="30" customWidth="1"/>
    <col min="21" max="21" width="7.42578125" style="30" customWidth="1"/>
    <col min="22" max="22" width="8" style="30" customWidth="1"/>
    <col min="23" max="23" width="15.140625" style="30" customWidth="1"/>
    <col min="24" max="16384" width="8.7109375" style="30"/>
  </cols>
  <sheetData>
    <row r="1" spans="1:23" ht="20.25" x14ac:dyDescent="0.25">
      <c r="A1" s="69" t="s">
        <v>200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20.25" x14ac:dyDescent="0.25">
      <c r="A2" s="69" t="s">
        <v>201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x14ac:dyDescent="0.25">
      <c r="J3" s="32"/>
    </row>
    <row r="4" spans="1:23" x14ac:dyDescent="0.25">
      <c r="A4" s="71" t="s">
        <v>20</v>
      </c>
      <c r="B4" s="73" t="s">
        <v>7</v>
      </c>
      <c r="C4" s="73"/>
      <c r="D4" s="73"/>
      <c r="E4" s="73"/>
      <c r="F4" s="73"/>
      <c r="G4" s="73"/>
      <c r="H4" s="73"/>
      <c r="I4" s="73"/>
      <c r="J4" s="73"/>
      <c r="K4" s="39" t="s">
        <v>13</v>
      </c>
      <c r="L4" s="75" t="s">
        <v>5</v>
      </c>
      <c r="M4" s="74" t="s">
        <v>16</v>
      </c>
      <c r="N4" s="74"/>
      <c r="O4" s="74"/>
      <c r="P4" s="74"/>
      <c r="Q4" s="74" t="s">
        <v>5</v>
      </c>
      <c r="R4" s="40" t="s">
        <v>18</v>
      </c>
      <c r="S4" s="72" t="s">
        <v>5</v>
      </c>
      <c r="T4" s="41" t="s">
        <v>3</v>
      </c>
      <c r="U4" s="72" t="s">
        <v>5</v>
      </c>
      <c r="V4" s="72" t="s">
        <v>6</v>
      </c>
      <c r="W4" s="72" t="s">
        <v>21</v>
      </c>
    </row>
    <row r="5" spans="1:23" ht="38.25" x14ac:dyDescent="0.25">
      <c r="A5" s="71"/>
      <c r="B5" s="42" t="s">
        <v>0</v>
      </c>
      <c r="C5" s="42" t="s">
        <v>1</v>
      </c>
      <c r="D5" s="42" t="s">
        <v>22</v>
      </c>
      <c r="E5" s="43" t="s">
        <v>8</v>
      </c>
      <c r="F5" s="43" t="s">
        <v>9</v>
      </c>
      <c r="G5" s="43" t="s">
        <v>23</v>
      </c>
      <c r="H5" s="43" t="s">
        <v>145</v>
      </c>
      <c r="I5" s="42" t="s">
        <v>10</v>
      </c>
      <c r="J5" s="42" t="s">
        <v>11</v>
      </c>
      <c r="K5" s="39" t="s">
        <v>12</v>
      </c>
      <c r="L5" s="75"/>
      <c r="M5" s="40" t="s">
        <v>14</v>
      </c>
      <c r="N5" s="40" t="s">
        <v>15</v>
      </c>
      <c r="O5" s="40" t="s">
        <v>2</v>
      </c>
      <c r="P5" s="40" t="s">
        <v>17</v>
      </c>
      <c r="Q5" s="74"/>
      <c r="R5" s="40" t="s">
        <v>19</v>
      </c>
      <c r="S5" s="72"/>
      <c r="T5" s="41" t="s">
        <v>4</v>
      </c>
      <c r="U5" s="72"/>
      <c r="V5" s="72"/>
      <c r="W5" s="72"/>
    </row>
    <row r="6" spans="1:23" x14ac:dyDescent="0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>
        <v>17</v>
      </c>
      <c r="R6" s="33">
        <v>18</v>
      </c>
      <c r="S6" s="33">
        <v>19</v>
      </c>
      <c r="T6" s="33">
        <v>20</v>
      </c>
      <c r="U6" s="33">
        <v>21</v>
      </c>
      <c r="V6" s="33">
        <v>22</v>
      </c>
      <c r="W6" s="33">
        <v>23</v>
      </c>
    </row>
    <row r="7" spans="1:23" x14ac:dyDescent="0.25">
      <c r="A7" s="34" t="s">
        <v>147</v>
      </c>
      <c r="B7" s="44" t="s">
        <v>69</v>
      </c>
      <c r="C7" s="51" t="s">
        <v>70</v>
      </c>
      <c r="D7" s="52" t="s">
        <v>175</v>
      </c>
      <c r="E7" s="53" t="s">
        <v>176</v>
      </c>
      <c r="F7" s="53" t="s">
        <v>177</v>
      </c>
      <c r="G7" s="54" t="s">
        <v>178</v>
      </c>
      <c r="H7" s="55" t="str">
        <f t="shared" ref="H7:H34" si="0">IF(OR(F7="JPT",F7="ADMINISTRATOR",F7="PENGAWAS"),"STRUKTURAL",IF(F7="PELAKSANA","PELAKSANA",IF(F7="FUNGSIONAL","FUNGSIONAL"," ")))</f>
        <v>STRUKTURAL</v>
      </c>
      <c r="I7" s="55" t="s">
        <v>71</v>
      </c>
      <c r="J7" s="55" t="s">
        <v>146</v>
      </c>
      <c r="K7" s="53" t="s">
        <v>25</v>
      </c>
      <c r="L7" s="56">
        <f t="shared" ref="L7:L34" si="1">IF(K7="S3",25,IF(K7="S2",20,IF(K7="S1/D4",15,IF(K7="D3",10, IF(K7="SMA/D1/D2",5,IF(K7="SMP/SD",1,0))))))</f>
        <v>20</v>
      </c>
      <c r="M7" s="57" t="s">
        <v>179</v>
      </c>
      <c r="N7" s="57"/>
      <c r="O7" s="58"/>
      <c r="P7" s="58"/>
      <c r="Q7" s="59">
        <f t="shared" ref="Q7:Q34" si="2">IF(F7="PELAKSANA",SUM(IF(M7="V",0,0),IF(N7="V",0,0),IF(O7="V",22.5,0),IF(P7="V",17.5,0)),IF(F7="FUNGSIONAL",SUM(IF(M7="V",0,0),IF(N7="V",15,0),IF(O7="V",15,0),IF(P7="V",10,0)),SUM(IF(M7="V",15,0),IF(N7="V",0,0),IF(O7="V",15,0),IF(P7="V",10,0))))</f>
        <v>15</v>
      </c>
      <c r="R7" s="60" t="s">
        <v>180</v>
      </c>
      <c r="S7" s="53">
        <f t="shared" ref="S7:S34" si="3">IF(R7="91-100",30,IF(R7="76-90",25,IF(R7="61-75",15,IF(R7="51-60",5,IF(R7="&lt;50",1,0)))))</f>
        <v>25</v>
      </c>
      <c r="T7" s="61" t="s">
        <v>181</v>
      </c>
      <c r="U7" s="53">
        <f t="shared" ref="U7:U34" si="4">IF(T7="TIDAK PERNAH",5,IF(T7="RINGAN",3,IF(T7="SEDANG",2,IF(T7="BERAT",1,0))))</f>
        <v>5</v>
      </c>
      <c r="V7" s="53">
        <f t="shared" ref="V7:V34" si="5">SUM(L7,Q7,S7,U7)</f>
        <v>65</v>
      </c>
      <c r="W7" s="62" t="str">
        <f t="shared" ref="W7:W34" si="6">IF(V7=0,"-",IF(V7&gt;90,"Sangat Tinggi",IF(V7&gt;80,"Tinggi",IF(V7&gt;70,"Sedang",IF(V7&gt;60,"Rendah","Sangat Rendah")))))</f>
        <v>Rendah</v>
      </c>
    </row>
    <row r="8" spans="1:23" ht="25.5" x14ac:dyDescent="0.25">
      <c r="A8" s="34" t="s">
        <v>148</v>
      </c>
      <c r="B8" s="44" t="s">
        <v>73</v>
      </c>
      <c r="C8" s="51" t="s">
        <v>74</v>
      </c>
      <c r="D8" s="52" t="s">
        <v>182</v>
      </c>
      <c r="E8" s="53" t="s">
        <v>176</v>
      </c>
      <c r="F8" s="53" t="s">
        <v>177</v>
      </c>
      <c r="G8" s="54" t="s">
        <v>178</v>
      </c>
      <c r="H8" s="55" t="str">
        <f t="shared" si="0"/>
        <v>STRUKTURAL</v>
      </c>
      <c r="I8" s="55" t="s">
        <v>75</v>
      </c>
      <c r="J8" s="55" t="s">
        <v>146</v>
      </c>
      <c r="K8" s="53" t="s">
        <v>183</v>
      </c>
      <c r="L8" s="56">
        <f t="shared" si="1"/>
        <v>15</v>
      </c>
      <c r="M8" s="57" t="s">
        <v>179</v>
      </c>
      <c r="N8" s="57"/>
      <c r="O8" s="58"/>
      <c r="P8" s="58"/>
      <c r="Q8" s="59">
        <f t="shared" si="2"/>
        <v>15</v>
      </c>
      <c r="R8" s="60" t="s">
        <v>180</v>
      </c>
      <c r="S8" s="53">
        <f t="shared" si="3"/>
        <v>25</v>
      </c>
      <c r="T8" s="61" t="s">
        <v>181</v>
      </c>
      <c r="U8" s="53">
        <f t="shared" si="4"/>
        <v>5</v>
      </c>
      <c r="V8" s="53">
        <f t="shared" si="5"/>
        <v>60</v>
      </c>
      <c r="W8" s="62" t="str">
        <f t="shared" si="6"/>
        <v>Sangat Rendah</v>
      </c>
    </row>
    <row r="9" spans="1:23" ht="25.5" x14ac:dyDescent="0.25">
      <c r="A9" s="34" t="s">
        <v>149</v>
      </c>
      <c r="B9" s="44" t="s">
        <v>76</v>
      </c>
      <c r="C9" s="51" t="s">
        <v>77</v>
      </c>
      <c r="D9" s="52" t="s">
        <v>182</v>
      </c>
      <c r="E9" s="53" t="s">
        <v>176</v>
      </c>
      <c r="F9" s="53" t="s">
        <v>184</v>
      </c>
      <c r="G9" s="54" t="s">
        <v>185</v>
      </c>
      <c r="H9" s="55" t="str">
        <f t="shared" si="0"/>
        <v>STRUKTURAL</v>
      </c>
      <c r="I9" s="55" t="s">
        <v>78</v>
      </c>
      <c r="J9" s="55" t="s">
        <v>146</v>
      </c>
      <c r="K9" s="53" t="s">
        <v>25</v>
      </c>
      <c r="L9" s="56">
        <f t="shared" si="1"/>
        <v>20</v>
      </c>
      <c r="M9" s="57" t="s">
        <v>179</v>
      </c>
      <c r="N9" s="57"/>
      <c r="O9" s="58"/>
      <c r="P9" s="58"/>
      <c r="Q9" s="59">
        <f t="shared" si="2"/>
        <v>15</v>
      </c>
      <c r="R9" s="60" t="s">
        <v>180</v>
      </c>
      <c r="S9" s="53">
        <f t="shared" si="3"/>
        <v>25</v>
      </c>
      <c r="T9" s="61" t="s">
        <v>181</v>
      </c>
      <c r="U9" s="53">
        <f t="shared" si="4"/>
        <v>5</v>
      </c>
      <c r="V9" s="53">
        <f t="shared" si="5"/>
        <v>65</v>
      </c>
      <c r="W9" s="62" t="str">
        <f t="shared" si="6"/>
        <v>Rendah</v>
      </c>
    </row>
    <row r="10" spans="1:23" ht="30" x14ac:dyDescent="0.25">
      <c r="A10" s="34" t="s">
        <v>150</v>
      </c>
      <c r="B10" s="44" t="s">
        <v>83</v>
      </c>
      <c r="C10" s="51" t="s">
        <v>84</v>
      </c>
      <c r="D10" s="52" t="s">
        <v>186</v>
      </c>
      <c r="E10" s="53" t="s">
        <v>176</v>
      </c>
      <c r="F10" s="53" t="s">
        <v>187</v>
      </c>
      <c r="G10" s="54" t="s">
        <v>39</v>
      </c>
      <c r="H10" s="55" t="str">
        <f t="shared" si="0"/>
        <v>PELAKSANA</v>
      </c>
      <c r="I10" s="55" t="s">
        <v>72</v>
      </c>
      <c r="J10" s="55" t="s">
        <v>146</v>
      </c>
      <c r="K10" s="53" t="s">
        <v>183</v>
      </c>
      <c r="L10" s="56">
        <f t="shared" si="1"/>
        <v>15</v>
      </c>
      <c r="M10" s="57" t="s">
        <v>179</v>
      </c>
      <c r="N10" s="57"/>
      <c r="O10" s="58"/>
      <c r="P10" s="58"/>
      <c r="Q10" s="59">
        <f t="shared" si="2"/>
        <v>0</v>
      </c>
      <c r="R10" s="60" t="s">
        <v>180</v>
      </c>
      <c r="S10" s="53">
        <f t="shared" si="3"/>
        <v>25</v>
      </c>
      <c r="T10" s="61" t="s">
        <v>181</v>
      </c>
      <c r="U10" s="53">
        <f t="shared" si="4"/>
        <v>5</v>
      </c>
      <c r="V10" s="53">
        <f t="shared" si="5"/>
        <v>45</v>
      </c>
      <c r="W10" s="62" t="str">
        <f t="shared" si="6"/>
        <v>Sangat Rendah</v>
      </c>
    </row>
    <row r="11" spans="1:23" ht="25.5" x14ac:dyDescent="0.25">
      <c r="A11" s="34" t="s">
        <v>151</v>
      </c>
      <c r="B11" s="44" t="s">
        <v>89</v>
      </c>
      <c r="C11" s="51" t="s">
        <v>90</v>
      </c>
      <c r="D11" s="52" t="s">
        <v>186</v>
      </c>
      <c r="E11" s="53" t="s">
        <v>188</v>
      </c>
      <c r="F11" s="53" t="s">
        <v>184</v>
      </c>
      <c r="G11" s="54" t="s">
        <v>185</v>
      </c>
      <c r="H11" s="55" t="str">
        <f t="shared" si="0"/>
        <v>STRUKTURAL</v>
      </c>
      <c r="I11" s="55" t="s">
        <v>79</v>
      </c>
      <c r="J11" s="55" t="s">
        <v>146</v>
      </c>
      <c r="K11" s="53" t="s">
        <v>183</v>
      </c>
      <c r="L11" s="56">
        <f t="shared" si="1"/>
        <v>15</v>
      </c>
      <c r="M11" s="57" t="s">
        <v>179</v>
      </c>
      <c r="N11" s="57"/>
      <c r="O11" s="58" t="s">
        <v>179</v>
      </c>
      <c r="P11" s="58" t="s">
        <v>179</v>
      </c>
      <c r="Q11" s="59">
        <f t="shared" si="2"/>
        <v>40</v>
      </c>
      <c r="R11" s="60" t="s">
        <v>180</v>
      </c>
      <c r="S11" s="53">
        <f t="shared" si="3"/>
        <v>25</v>
      </c>
      <c r="T11" s="61" t="s">
        <v>181</v>
      </c>
      <c r="U11" s="53">
        <f t="shared" si="4"/>
        <v>5</v>
      </c>
      <c r="V11" s="53">
        <f t="shared" si="5"/>
        <v>85</v>
      </c>
      <c r="W11" s="62" t="str">
        <f t="shared" si="6"/>
        <v>Tinggi</v>
      </c>
    </row>
    <row r="12" spans="1:23" ht="25.5" x14ac:dyDescent="0.25">
      <c r="A12" s="34" t="s">
        <v>152</v>
      </c>
      <c r="B12" s="44" t="s">
        <v>91</v>
      </c>
      <c r="C12" s="51" t="s">
        <v>92</v>
      </c>
      <c r="D12" s="52" t="s">
        <v>186</v>
      </c>
      <c r="E12" s="53" t="s">
        <v>176</v>
      </c>
      <c r="F12" s="53" t="s">
        <v>184</v>
      </c>
      <c r="G12" s="54" t="s">
        <v>185</v>
      </c>
      <c r="H12" s="55" t="str">
        <f t="shared" si="0"/>
        <v>STRUKTURAL</v>
      </c>
      <c r="I12" s="55" t="s">
        <v>81</v>
      </c>
      <c r="J12" s="55" t="s">
        <v>146</v>
      </c>
      <c r="K12" s="53" t="s">
        <v>183</v>
      </c>
      <c r="L12" s="56">
        <f t="shared" si="1"/>
        <v>15</v>
      </c>
      <c r="M12" s="57" t="s">
        <v>179</v>
      </c>
      <c r="N12" s="57"/>
      <c r="O12" s="58"/>
      <c r="P12" s="58"/>
      <c r="Q12" s="59">
        <f t="shared" si="2"/>
        <v>15</v>
      </c>
      <c r="R12" s="60" t="s">
        <v>180</v>
      </c>
      <c r="S12" s="53">
        <f t="shared" si="3"/>
        <v>25</v>
      </c>
      <c r="T12" s="61" t="s">
        <v>181</v>
      </c>
      <c r="U12" s="53">
        <f t="shared" si="4"/>
        <v>5</v>
      </c>
      <c r="V12" s="53">
        <f t="shared" si="5"/>
        <v>60</v>
      </c>
      <c r="W12" s="62" t="str">
        <f t="shared" si="6"/>
        <v>Sangat Rendah</v>
      </c>
    </row>
    <row r="13" spans="1:23" ht="38.25" x14ac:dyDescent="0.25">
      <c r="A13" s="34" t="s">
        <v>153</v>
      </c>
      <c r="B13" s="44" t="s">
        <v>95</v>
      </c>
      <c r="C13" s="51" t="s">
        <v>96</v>
      </c>
      <c r="D13" s="52" t="s">
        <v>189</v>
      </c>
      <c r="E13" s="53" t="s">
        <v>176</v>
      </c>
      <c r="F13" s="53" t="s">
        <v>184</v>
      </c>
      <c r="G13" s="54" t="s">
        <v>185</v>
      </c>
      <c r="H13" s="55" t="str">
        <f t="shared" si="0"/>
        <v>STRUKTURAL</v>
      </c>
      <c r="I13" s="55" t="s">
        <v>87</v>
      </c>
      <c r="J13" s="55" t="s">
        <v>146</v>
      </c>
      <c r="K13" s="53" t="s">
        <v>183</v>
      </c>
      <c r="L13" s="56">
        <f t="shared" si="1"/>
        <v>15</v>
      </c>
      <c r="M13" s="57">
        <v>0</v>
      </c>
      <c r="N13" s="57"/>
      <c r="O13" s="58"/>
      <c r="P13" s="58"/>
      <c r="Q13" s="59">
        <f t="shared" si="2"/>
        <v>0</v>
      </c>
      <c r="R13" s="60" t="s">
        <v>180</v>
      </c>
      <c r="S13" s="53">
        <f t="shared" si="3"/>
        <v>25</v>
      </c>
      <c r="T13" s="61" t="s">
        <v>181</v>
      </c>
      <c r="U13" s="53">
        <f t="shared" si="4"/>
        <v>5</v>
      </c>
      <c r="V13" s="53">
        <f t="shared" si="5"/>
        <v>45</v>
      </c>
      <c r="W13" s="62" t="str">
        <f t="shared" si="6"/>
        <v>Sangat Rendah</v>
      </c>
    </row>
    <row r="14" spans="1:23" ht="25.5" x14ac:dyDescent="0.25">
      <c r="A14" s="34" t="s">
        <v>154</v>
      </c>
      <c r="B14" s="44" t="s">
        <v>100</v>
      </c>
      <c r="C14" s="51" t="s">
        <v>101</v>
      </c>
      <c r="D14" s="52" t="s">
        <v>189</v>
      </c>
      <c r="E14" s="53" t="s">
        <v>188</v>
      </c>
      <c r="F14" s="53" t="s">
        <v>184</v>
      </c>
      <c r="G14" s="54" t="s">
        <v>185</v>
      </c>
      <c r="H14" s="55" t="str">
        <f t="shared" si="0"/>
        <v>STRUKTURAL</v>
      </c>
      <c r="I14" s="55" t="s">
        <v>82</v>
      </c>
      <c r="J14" s="55" t="s">
        <v>146</v>
      </c>
      <c r="K14" s="53" t="s">
        <v>190</v>
      </c>
      <c r="L14" s="56">
        <f t="shared" si="1"/>
        <v>5</v>
      </c>
      <c r="M14" s="57" t="s">
        <v>179</v>
      </c>
      <c r="N14" s="57"/>
      <c r="O14" s="58"/>
      <c r="P14" s="58"/>
      <c r="Q14" s="59">
        <f t="shared" si="2"/>
        <v>15</v>
      </c>
      <c r="R14" s="60" t="s">
        <v>180</v>
      </c>
      <c r="S14" s="53">
        <f t="shared" si="3"/>
        <v>25</v>
      </c>
      <c r="T14" s="61" t="s">
        <v>181</v>
      </c>
      <c r="U14" s="53">
        <f t="shared" si="4"/>
        <v>5</v>
      </c>
      <c r="V14" s="53">
        <f t="shared" si="5"/>
        <v>50</v>
      </c>
      <c r="W14" s="62" t="str">
        <f t="shared" si="6"/>
        <v>Sangat Rendah</v>
      </c>
    </row>
    <row r="15" spans="1:23" ht="51" x14ac:dyDescent="0.25">
      <c r="A15" s="34" t="s">
        <v>155</v>
      </c>
      <c r="B15" s="44" t="s">
        <v>102</v>
      </c>
      <c r="C15" s="51" t="s">
        <v>103</v>
      </c>
      <c r="D15" s="52" t="s">
        <v>189</v>
      </c>
      <c r="E15" s="53" t="s">
        <v>188</v>
      </c>
      <c r="F15" s="53" t="s">
        <v>187</v>
      </c>
      <c r="G15" s="54" t="s">
        <v>39</v>
      </c>
      <c r="H15" s="55" t="str">
        <f t="shared" si="0"/>
        <v>PELAKSANA</v>
      </c>
      <c r="I15" s="55" t="s">
        <v>99</v>
      </c>
      <c r="J15" s="55" t="s">
        <v>146</v>
      </c>
      <c r="K15" s="53" t="s">
        <v>25</v>
      </c>
      <c r="L15" s="56">
        <f t="shared" si="1"/>
        <v>20</v>
      </c>
      <c r="M15" s="57"/>
      <c r="N15" s="57"/>
      <c r="O15" s="58"/>
      <c r="P15" s="58"/>
      <c r="Q15" s="59">
        <f t="shared" si="2"/>
        <v>0</v>
      </c>
      <c r="R15" s="60" t="s">
        <v>180</v>
      </c>
      <c r="S15" s="53">
        <f t="shared" si="3"/>
        <v>25</v>
      </c>
      <c r="T15" s="61" t="s">
        <v>181</v>
      </c>
      <c r="U15" s="53">
        <f t="shared" si="4"/>
        <v>5</v>
      </c>
      <c r="V15" s="53">
        <f t="shared" si="5"/>
        <v>50</v>
      </c>
      <c r="W15" s="62" t="str">
        <f t="shared" si="6"/>
        <v>Sangat Rendah</v>
      </c>
    </row>
    <row r="16" spans="1:23" ht="25.5" x14ac:dyDescent="0.25">
      <c r="A16" s="34" t="s">
        <v>156</v>
      </c>
      <c r="B16" s="44" t="s">
        <v>104</v>
      </c>
      <c r="C16" s="51" t="s">
        <v>105</v>
      </c>
      <c r="D16" s="52" t="s">
        <v>189</v>
      </c>
      <c r="E16" s="53" t="s">
        <v>188</v>
      </c>
      <c r="F16" s="53" t="s">
        <v>187</v>
      </c>
      <c r="G16" s="54" t="s">
        <v>39</v>
      </c>
      <c r="H16" s="55" t="str">
        <f t="shared" si="0"/>
        <v>PELAKSANA</v>
      </c>
      <c r="I16" s="55" t="s">
        <v>68</v>
      </c>
      <c r="J16" s="55" t="s">
        <v>146</v>
      </c>
      <c r="K16" s="53" t="s">
        <v>24</v>
      </c>
      <c r="L16" s="56">
        <f t="shared" si="1"/>
        <v>10</v>
      </c>
      <c r="M16" s="57"/>
      <c r="N16" s="57"/>
      <c r="O16" s="58"/>
      <c r="P16" s="58"/>
      <c r="Q16" s="59">
        <f t="shared" si="2"/>
        <v>0</v>
      </c>
      <c r="R16" s="60" t="s">
        <v>180</v>
      </c>
      <c r="S16" s="53">
        <f t="shared" si="3"/>
        <v>25</v>
      </c>
      <c r="T16" s="61" t="s">
        <v>181</v>
      </c>
      <c r="U16" s="53">
        <f t="shared" si="4"/>
        <v>5</v>
      </c>
      <c r="V16" s="53">
        <f t="shared" si="5"/>
        <v>40</v>
      </c>
      <c r="W16" s="62" t="str">
        <f t="shared" si="6"/>
        <v>Sangat Rendah</v>
      </c>
    </row>
    <row r="17" spans="1:23" ht="38.25" x14ac:dyDescent="0.25">
      <c r="A17" s="34" t="s">
        <v>157</v>
      </c>
      <c r="B17" s="44" t="s">
        <v>106</v>
      </c>
      <c r="C17" s="51" t="s">
        <v>107</v>
      </c>
      <c r="D17" s="52" t="s">
        <v>186</v>
      </c>
      <c r="E17" s="53" t="s">
        <v>188</v>
      </c>
      <c r="F17" s="53" t="s">
        <v>184</v>
      </c>
      <c r="G17" s="54" t="s">
        <v>185</v>
      </c>
      <c r="H17" s="55" t="str">
        <f t="shared" si="0"/>
        <v>STRUKTURAL</v>
      </c>
      <c r="I17" s="55" t="s">
        <v>80</v>
      </c>
      <c r="J17" s="55" t="s">
        <v>146</v>
      </c>
      <c r="K17" s="53" t="s">
        <v>183</v>
      </c>
      <c r="L17" s="56">
        <f t="shared" si="1"/>
        <v>15</v>
      </c>
      <c r="M17" s="57"/>
      <c r="N17" s="57"/>
      <c r="O17" s="58"/>
      <c r="P17" s="58"/>
      <c r="Q17" s="59">
        <f t="shared" si="2"/>
        <v>0</v>
      </c>
      <c r="R17" s="60" t="s">
        <v>180</v>
      </c>
      <c r="S17" s="53">
        <f t="shared" si="3"/>
        <v>25</v>
      </c>
      <c r="T17" s="61" t="s">
        <v>181</v>
      </c>
      <c r="U17" s="53">
        <f t="shared" si="4"/>
        <v>5</v>
      </c>
      <c r="V17" s="53">
        <f t="shared" si="5"/>
        <v>45</v>
      </c>
      <c r="W17" s="62" t="str">
        <f t="shared" si="6"/>
        <v>Sangat Rendah</v>
      </c>
    </row>
    <row r="18" spans="1:23" ht="51" x14ac:dyDescent="0.25">
      <c r="A18" s="34" t="s">
        <v>158</v>
      </c>
      <c r="B18" s="44" t="s">
        <v>108</v>
      </c>
      <c r="C18" s="51" t="s">
        <v>109</v>
      </c>
      <c r="D18" s="52" t="s">
        <v>189</v>
      </c>
      <c r="E18" s="53" t="s">
        <v>176</v>
      </c>
      <c r="F18" s="53" t="s">
        <v>187</v>
      </c>
      <c r="G18" s="54" t="s">
        <v>39</v>
      </c>
      <c r="H18" s="55" t="str">
        <f t="shared" si="0"/>
        <v>PELAKSANA</v>
      </c>
      <c r="I18" s="55" t="s">
        <v>99</v>
      </c>
      <c r="J18" s="55" t="s">
        <v>146</v>
      </c>
      <c r="K18" s="53" t="s">
        <v>24</v>
      </c>
      <c r="L18" s="56">
        <f t="shared" si="1"/>
        <v>10</v>
      </c>
      <c r="M18" s="57"/>
      <c r="N18" s="57"/>
      <c r="O18" s="58"/>
      <c r="P18" s="58"/>
      <c r="Q18" s="59">
        <f t="shared" si="2"/>
        <v>0</v>
      </c>
      <c r="R18" s="60" t="s">
        <v>180</v>
      </c>
      <c r="S18" s="53">
        <f t="shared" si="3"/>
        <v>25</v>
      </c>
      <c r="T18" s="61" t="s">
        <v>181</v>
      </c>
      <c r="U18" s="53">
        <f t="shared" si="4"/>
        <v>5</v>
      </c>
      <c r="V18" s="53">
        <f t="shared" si="5"/>
        <v>40</v>
      </c>
      <c r="W18" s="62" t="str">
        <f t="shared" si="6"/>
        <v>Sangat Rendah</v>
      </c>
    </row>
    <row r="19" spans="1:23" ht="51" x14ac:dyDescent="0.25">
      <c r="A19" s="34" t="s">
        <v>159</v>
      </c>
      <c r="B19" s="44" t="s">
        <v>112</v>
      </c>
      <c r="C19" s="51" t="s">
        <v>113</v>
      </c>
      <c r="D19" s="52" t="s">
        <v>191</v>
      </c>
      <c r="E19" s="53" t="s">
        <v>176</v>
      </c>
      <c r="F19" s="53" t="s">
        <v>187</v>
      </c>
      <c r="G19" s="54" t="s">
        <v>39</v>
      </c>
      <c r="H19" s="55" t="str">
        <f t="shared" si="0"/>
        <v>PELAKSANA</v>
      </c>
      <c r="I19" s="55" t="s">
        <v>98</v>
      </c>
      <c r="J19" s="55" t="s">
        <v>146</v>
      </c>
      <c r="K19" s="53" t="s">
        <v>183</v>
      </c>
      <c r="L19" s="56">
        <f t="shared" si="1"/>
        <v>15</v>
      </c>
      <c r="M19" s="57"/>
      <c r="N19" s="57"/>
      <c r="O19" s="58"/>
      <c r="P19" s="58"/>
      <c r="Q19" s="59">
        <f t="shared" si="2"/>
        <v>0</v>
      </c>
      <c r="R19" s="60" t="s">
        <v>180</v>
      </c>
      <c r="S19" s="53">
        <f t="shared" si="3"/>
        <v>25</v>
      </c>
      <c r="T19" s="61" t="s">
        <v>181</v>
      </c>
      <c r="U19" s="53">
        <f t="shared" si="4"/>
        <v>5</v>
      </c>
      <c r="V19" s="53">
        <f t="shared" si="5"/>
        <v>45</v>
      </c>
      <c r="W19" s="62" t="str">
        <f t="shared" si="6"/>
        <v>Sangat Rendah</v>
      </c>
    </row>
    <row r="20" spans="1:23" ht="30" x14ac:dyDescent="0.25">
      <c r="A20" s="34" t="s">
        <v>160</v>
      </c>
      <c r="B20" s="44" t="s">
        <v>114</v>
      </c>
      <c r="C20" s="51" t="s">
        <v>115</v>
      </c>
      <c r="D20" s="52" t="s">
        <v>191</v>
      </c>
      <c r="E20" s="53" t="s">
        <v>188</v>
      </c>
      <c r="F20" s="53" t="s">
        <v>187</v>
      </c>
      <c r="G20" s="54" t="s">
        <v>39</v>
      </c>
      <c r="H20" s="55" t="str">
        <f t="shared" si="0"/>
        <v>PELAKSANA</v>
      </c>
      <c r="I20" s="55" t="s">
        <v>116</v>
      </c>
      <c r="J20" s="55" t="s">
        <v>146</v>
      </c>
      <c r="K20" s="53" t="s">
        <v>190</v>
      </c>
      <c r="L20" s="56">
        <f t="shared" si="1"/>
        <v>5</v>
      </c>
      <c r="M20" s="57"/>
      <c r="N20" s="57"/>
      <c r="O20" s="58"/>
      <c r="P20" s="58"/>
      <c r="Q20" s="59">
        <f t="shared" si="2"/>
        <v>0</v>
      </c>
      <c r="R20" s="60" t="s">
        <v>180</v>
      </c>
      <c r="S20" s="53">
        <f t="shared" si="3"/>
        <v>25</v>
      </c>
      <c r="T20" s="61" t="s">
        <v>181</v>
      </c>
      <c r="U20" s="53">
        <f t="shared" si="4"/>
        <v>5</v>
      </c>
      <c r="V20" s="53">
        <f t="shared" si="5"/>
        <v>35</v>
      </c>
      <c r="W20" s="62" t="str">
        <f t="shared" si="6"/>
        <v>Sangat Rendah</v>
      </c>
    </row>
    <row r="21" spans="1:23" x14ac:dyDescent="0.25">
      <c r="A21" s="34" t="s">
        <v>161</v>
      </c>
      <c r="B21" s="44" t="s">
        <v>118</v>
      </c>
      <c r="C21" s="51" t="s">
        <v>119</v>
      </c>
      <c r="D21" s="52" t="s">
        <v>191</v>
      </c>
      <c r="E21" s="53" t="s">
        <v>188</v>
      </c>
      <c r="F21" s="53" t="s">
        <v>187</v>
      </c>
      <c r="G21" s="54" t="s">
        <v>39</v>
      </c>
      <c r="H21" s="55" t="str">
        <f t="shared" si="0"/>
        <v>PELAKSANA</v>
      </c>
      <c r="I21" s="55" t="s">
        <v>86</v>
      </c>
      <c r="J21" s="55" t="s">
        <v>146</v>
      </c>
      <c r="K21" s="53" t="s">
        <v>183</v>
      </c>
      <c r="L21" s="56">
        <f t="shared" si="1"/>
        <v>15</v>
      </c>
      <c r="M21" s="57"/>
      <c r="N21" s="57"/>
      <c r="O21" s="58"/>
      <c r="P21" s="58"/>
      <c r="Q21" s="59">
        <f t="shared" si="2"/>
        <v>0</v>
      </c>
      <c r="R21" s="60" t="s">
        <v>180</v>
      </c>
      <c r="S21" s="53">
        <f t="shared" si="3"/>
        <v>25</v>
      </c>
      <c r="T21" s="61" t="s">
        <v>181</v>
      </c>
      <c r="U21" s="53">
        <f t="shared" si="4"/>
        <v>5</v>
      </c>
      <c r="V21" s="53">
        <f t="shared" si="5"/>
        <v>45</v>
      </c>
      <c r="W21" s="62" t="str">
        <f t="shared" si="6"/>
        <v>Sangat Rendah</v>
      </c>
    </row>
    <row r="22" spans="1:23" ht="25.5" x14ac:dyDescent="0.25">
      <c r="A22" s="34" t="s">
        <v>162</v>
      </c>
      <c r="B22" s="44" t="s">
        <v>120</v>
      </c>
      <c r="C22" s="51" t="s">
        <v>121</v>
      </c>
      <c r="D22" s="52" t="s">
        <v>192</v>
      </c>
      <c r="E22" s="53" t="s">
        <v>176</v>
      </c>
      <c r="F22" s="53" t="s">
        <v>187</v>
      </c>
      <c r="G22" s="54" t="s">
        <v>39</v>
      </c>
      <c r="H22" s="55" t="str">
        <f t="shared" si="0"/>
        <v>PELAKSANA</v>
      </c>
      <c r="I22" s="55" t="s">
        <v>88</v>
      </c>
      <c r="J22" s="55" t="s">
        <v>146</v>
      </c>
      <c r="K22" s="53" t="s">
        <v>190</v>
      </c>
      <c r="L22" s="56">
        <f t="shared" si="1"/>
        <v>5</v>
      </c>
      <c r="M22" s="57"/>
      <c r="N22" s="57"/>
      <c r="O22" s="58"/>
      <c r="P22" s="58"/>
      <c r="Q22" s="59">
        <f t="shared" si="2"/>
        <v>0</v>
      </c>
      <c r="R22" s="60" t="s">
        <v>180</v>
      </c>
      <c r="S22" s="53">
        <f t="shared" si="3"/>
        <v>25</v>
      </c>
      <c r="T22" s="61" t="s">
        <v>181</v>
      </c>
      <c r="U22" s="53">
        <f t="shared" si="4"/>
        <v>5</v>
      </c>
      <c r="V22" s="53">
        <f t="shared" si="5"/>
        <v>35</v>
      </c>
      <c r="W22" s="62" t="str">
        <f t="shared" si="6"/>
        <v>Sangat Rendah</v>
      </c>
    </row>
    <row r="23" spans="1:23" x14ac:dyDescent="0.25">
      <c r="A23" s="34" t="s">
        <v>163</v>
      </c>
      <c r="B23" s="44" t="s">
        <v>122</v>
      </c>
      <c r="C23" s="51" t="s">
        <v>123</v>
      </c>
      <c r="D23" s="52" t="s">
        <v>192</v>
      </c>
      <c r="E23" s="53" t="s">
        <v>188</v>
      </c>
      <c r="F23" s="53" t="s">
        <v>187</v>
      </c>
      <c r="G23" s="54" t="s">
        <v>39</v>
      </c>
      <c r="H23" s="55" t="str">
        <f t="shared" si="0"/>
        <v>PELAKSANA</v>
      </c>
      <c r="I23" s="55" t="s">
        <v>85</v>
      </c>
      <c r="J23" s="55" t="s">
        <v>146</v>
      </c>
      <c r="K23" s="53" t="s">
        <v>183</v>
      </c>
      <c r="L23" s="56">
        <f t="shared" si="1"/>
        <v>15</v>
      </c>
      <c r="M23" s="57"/>
      <c r="N23" s="57"/>
      <c r="O23" s="58"/>
      <c r="P23" s="58"/>
      <c r="Q23" s="59">
        <f t="shared" si="2"/>
        <v>0</v>
      </c>
      <c r="R23" s="60" t="s">
        <v>180</v>
      </c>
      <c r="S23" s="53">
        <f t="shared" si="3"/>
        <v>25</v>
      </c>
      <c r="T23" s="61" t="s">
        <v>181</v>
      </c>
      <c r="U23" s="53">
        <f t="shared" si="4"/>
        <v>5</v>
      </c>
      <c r="V23" s="53">
        <f t="shared" si="5"/>
        <v>45</v>
      </c>
      <c r="W23" s="62" t="str">
        <f t="shared" si="6"/>
        <v>Sangat Rendah</v>
      </c>
    </row>
    <row r="24" spans="1:23" ht="30" x14ac:dyDescent="0.25">
      <c r="A24" s="34" t="s">
        <v>164</v>
      </c>
      <c r="B24" s="44" t="s">
        <v>124</v>
      </c>
      <c r="C24" s="51" t="s">
        <v>125</v>
      </c>
      <c r="D24" s="52" t="s">
        <v>192</v>
      </c>
      <c r="E24" s="53" t="s">
        <v>188</v>
      </c>
      <c r="F24" s="53" t="s">
        <v>187</v>
      </c>
      <c r="G24" s="54" t="s">
        <v>39</v>
      </c>
      <c r="H24" s="55" t="str">
        <f t="shared" si="0"/>
        <v>PELAKSANA</v>
      </c>
      <c r="I24" s="55" t="s">
        <v>111</v>
      </c>
      <c r="J24" s="55" t="s">
        <v>146</v>
      </c>
      <c r="K24" s="53" t="s">
        <v>24</v>
      </c>
      <c r="L24" s="56">
        <f t="shared" si="1"/>
        <v>10</v>
      </c>
      <c r="M24" s="57"/>
      <c r="N24" s="57"/>
      <c r="O24" s="58"/>
      <c r="P24" s="58"/>
      <c r="Q24" s="59">
        <f t="shared" si="2"/>
        <v>0</v>
      </c>
      <c r="R24" s="60" t="s">
        <v>180</v>
      </c>
      <c r="S24" s="53">
        <f t="shared" si="3"/>
        <v>25</v>
      </c>
      <c r="T24" s="61" t="s">
        <v>181</v>
      </c>
      <c r="U24" s="53">
        <f t="shared" si="4"/>
        <v>5</v>
      </c>
      <c r="V24" s="53">
        <f t="shared" si="5"/>
        <v>40</v>
      </c>
      <c r="W24" s="62" t="str">
        <f t="shared" si="6"/>
        <v>Sangat Rendah</v>
      </c>
    </row>
    <row r="25" spans="1:23" ht="25.5" x14ac:dyDescent="0.25">
      <c r="A25" s="34" t="s">
        <v>165</v>
      </c>
      <c r="B25" s="44" t="s">
        <v>126</v>
      </c>
      <c r="C25" s="51" t="s">
        <v>127</v>
      </c>
      <c r="D25" s="52" t="s">
        <v>193</v>
      </c>
      <c r="E25" s="53" t="s">
        <v>188</v>
      </c>
      <c r="F25" s="53" t="s">
        <v>187</v>
      </c>
      <c r="G25" s="54" t="s">
        <v>39</v>
      </c>
      <c r="H25" s="55" t="str">
        <f t="shared" si="0"/>
        <v>PELAKSANA</v>
      </c>
      <c r="I25" s="55" t="s">
        <v>117</v>
      </c>
      <c r="J25" s="55" t="s">
        <v>146</v>
      </c>
      <c r="K25" s="53" t="s">
        <v>190</v>
      </c>
      <c r="L25" s="56">
        <f t="shared" si="1"/>
        <v>5</v>
      </c>
      <c r="M25" s="57"/>
      <c r="N25" s="57"/>
      <c r="O25" s="58"/>
      <c r="P25" s="58"/>
      <c r="Q25" s="59">
        <f t="shared" si="2"/>
        <v>0</v>
      </c>
      <c r="R25" s="60" t="s">
        <v>180</v>
      </c>
      <c r="S25" s="53">
        <f t="shared" si="3"/>
        <v>25</v>
      </c>
      <c r="T25" s="61" t="s">
        <v>181</v>
      </c>
      <c r="U25" s="53">
        <f t="shared" si="4"/>
        <v>5</v>
      </c>
      <c r="V25" s="53">
        <f t="shared" si="5"/>
        <v>35</v>
      </c>
      <c r="W25" s="62" t="str">
        <f t="shared" si="6"/>
        <v>Sangat Rendah</v>
      </c>
    </row>
    <row r="26" spans="1:23" ht="25.5" x14ac:dyDescent="0.25">
      <c r="A26" s="34" t="s">
        <v>166</v>
      </c>
      <c r="B26" s="44" t="s">
        <v>128</v>
      </c>
      <c r="C26" s="51" t="s">
        <v>129</v>
      </c>
      <c r="D26" s="52" t="s">
        <v>193</v>
      </c>
      <c r="E26" s="53" t="s">
        <v>176</v>
      </c>
      <c r="F26" s="53" t="s">
        <v>187</v>
      </c>
      <c r="G26" s="54" t="s">
        <v>39</v>
      </c>
      <c r="H26" s="55" t="str">
        <f t="shared" si="0"/>
        <v>PELAKSANA</v>
      </c>
      <c r="I26" s="55" t="s">
        <v>97</v>
      </c>
      <c r="J26" s="55" t="s">
        <v>146</v>
      </c>
      <c r="K26" s="53" t="s">
        <v>183</v>
      </c>
      <c r="L26" s="56">
        <f t="shared" si="1"/>
        <v>15</v>
      </c>
      <c r="M26" s="57"/>
      <c r="N26" s="57"/>
      <c r="O26" s="58"/>
      <c r="P26" s="58"/>
      <c r="Q26" s="59">
        <f t="shared" si="2"/>
        <v>0</v>
      </c>
      <c r="R26" s="60" t="s">
        <v>180</v>
      </c>
      <c r="S26" s="53">
        <f t="shared" si="3"/>
        <v>25</v>
      </c>
      <c r="T26" s="61" t="s">
        <v>181</v>
      </c>
      <c r="U26" s="53">
        <f t="shared" si="4"/>
        <v>5</v>
      </c>
      <c r="V26" s="53">
        <f t="shared" si="5"/>
        <v>45</v>
      </c>
      <c r="W26" s="62" t="str">
        <f t="shared" si="6"/>
        <v>Sangat Rendah</v>
      </c>
    </row>
    <row r="27" spans="1:23" x14ac:dyDescent="0.25">
      <c r="A27" s="34" t="s">
        <v>167</v>
      </c>
      <c r="B27" s="44" t="s">
        <v>130</v>
      </c>
      <c r="C27" s="51" t="s">
        <v>131</v>
      </c>
      <c r="D27" s="52" t="s">
        <v>193</v>
      </c>
      <c r="E27" s="53" t="s">
        <v>176</v>
      </c>
      <c r="F27" s="53" t="s">
        <v>187</v>
      </c>
      <c r="G27" s="54" t="s">
        <v>39</v>
      </c>
      <c r="H27" s="55" t="str">
        <f t="shared" si="0"/>
        <v>PELAKSANA</v>
      </c>
      <c r="I27" s="55" t="s">
        <v>111</v>
      </c>
      <c r="J27" s="55" t="s">
        <v>146</v>
      </c>
      <c r="K27" s="53" t="s">
        <v>190</v>
      </c>
      <c r="L27" s="56">
        <f t="shared" si="1"/>
        <v>5</v>
      </c>
      <c r="M27" s="57"/>
      <c r="N27" s="57"/>
      <c r="O27" s="58"/>
      <c r="P27" s="58"/>
      <c r="Q27" s="59">
        <f t="shared" si="2"/>
        <v>0</v>
      </c>
      <c r="R27" s="60" t="s">
        <v>180</v>
      </c>
      <c r="S27" s="53">
        <f t="shared" si="3"/>
        <v>25</v>
      </c>
      <c r="T27" s="61" t="s">
        <v>181</v>
      </c>
      <c r="U27" s="53">
        <f t="shared" si="4"/>
        <v>5</v>
      </c>
      <c r="V27" s="53">
        <f t="shared" si="5"/>
        <v>35</v>
      </c>
      <c r="W27" s="62" t="str">
        <f t="shared" si="6"/>
        <v>Sangat Rendah</v>
      </c>
    </row>
    <row r="28" spans="1:23" ht="30" x14ac:dyDescent="0.25">
      <c r="A28" s="34" t="s">
        <v>168</v>
      </c>
      <c r="B28" s="44" t="s">
        <v>132</v>
      </c>
      <c r="C28" s="51" t="s">
        <v>133</v>
      </c>
      <c r="D28" s="52" t="s">
        <v>193</v>
      </c>
      <c r="E28" s="53" t="s">
        <v>176</v>
      </c>
      <c r="F28" s="53" t="s">
        <v>187</v>
      </c>
      <c r="G28" s="54" t="s">
        <v>39</v>
      </c>
      <c r="H28" s="55" t="str">
        <f t="shared" si="0"/>
        <v>PELAKSANA</v>
      </c>
      <c r="I28" s="55" t="s">
        <v>97</v>
      </c>
      <c r="J28" s="55" t="s">
        <v>146</v>
      </c>
      <c r="K28" s="53" t="s">
        <v>183</v>
      </c>
      <c r="L28" s="56">
        <f t="shared" si="1"/>
        <v>15</v>
      </c>
      <c r="M28" s="57"/>
      <c r="N28" s="57"/>
      <c r="O28" s="58"/>
      <c r="P28" s="58"/>
      <c r="Q28" s="59">
        <f t="shared" si="2"/>
        <v>0</v>
      </c>
      <c r="R28" s="60" t="s">
        <v>180</v>
      </c>
      <c r="S28" s="53">
        <f t="shared" si="3"/>
        <v>25</v>
      </c>
      <c r="T28" s="61" t="s">
        <v>181</v>
      </c>
      <c r="U28" s="53">
        <f t="shared" si="4"/>
        <v>5</v>
      </c>
      <c r="V28" s="53">
        <f t="shared" si="5"/>
        <v>45</v>
      </c>
      <c r="W28" s="62" t="str">
        <f t="shared" si="6"/>
        <v>Sangat Rendah</v>
      </c>
    </row>
    <row r="29" spans="1:23" ht="25.5" x14ac:dyDescent="0.25">
      <c r="A29" s="34" t="s">
        <v>169</v>
      </c>
      <c r="B29" s="44" t="s">
        <v>134</v>
      </c>
      <c r="C29" s="51" t="s">
        <v>135</v>
      </c>
      <c r="D29" s="52" t="s">
        <v>193</v>
      </c>
      <c r="E29" s="53" t="s">
        <v>176</v>
      </c>
      <c r="F29" s="53" t="s">
        <v>187</v>
      </c>
      <c r="G29" s="54" t="s">
        <v>39</v>
      </c>
      <c r="H29" s="55" t="str">
        <f t="shared" si="0"/>
        <v>PELAKSANA</v>
      </c>
      <c r="I29" s="55" t="s">
        <v>97</v>
      </c>
      <c r="J29" s="55" t="s">
        <v>146</v>
      </c>
      <c r="K29" s="53" t="s">
        <v>190</v>
      </c>
      <c r="L29" s="56">
        <f t="shared" si="1"/>
        <v>5</v>
      </c>
      <c r="M29" s="57"/>
      <c r="N29" s="57"/>
      <c r="O29" s="58"/>
      <c r="P29" s="58"/>
      <c r="Q29" s="59">
        <f t="shared" si="2"/>
        <v>0</v>
      </c>
      <c r="R29" s="60" t="s">
        <v>180</v>
      </c>
      <c r="S29" s="53">
        <f t="shared" si="3"/>
        <v>25</v>
      </c>
      <c r="T29" s="61" t="s">
        <v>181</v>
      </c>
      <c r="U29" s="53">
        <f t="shared" si="4"/>
        <v>5</v>
      </c>
      <c r="V29" s="53">
        <f t="shared" si="5"/>
        <v>35</v>
      </c>
      <c r="W29" s="62" t="str">
        <f t="shared" si="6"/>
        <v>Sangat Rendah</v>
      </c>
    </row>
    <row r="30" spans="1:23" ht="30" x14ac:dyDescent="0.25">
      <c r="A30" s="34" t="s">
        <v>170</v>
      </c>
      <c r="B30" s="44" t="s">
        <v>136</v>
      </c>
      <c r="C30" s="51" t="s">
        <v>137</v>
      </c>
      <c r="D30" s="52" t="s">
        <v>193</v>
      </c>
      <c r="E30" s="53" t="s">
        <v>176</v>
      </c>
      <c r="F30" s="53" t="s">
        <v>187</v>
      </c>
      <c r="G30" s="54" t="s">
        <v>39</v>
      </c>
      <c r="H30" s="55" t="str">
        <f t="shared" si="0"/>
        <v>PELAKSANA</v>
      </c>
      <c r="I30" s="55" t="s">
        <v>97</v>
      </c>
      <c r="J30" s="55" t="s">
        <v>146</v>
      </c>
      <c r="K30" s="53" t="s">
        <v>190</v>
      </c>
      <c r="L30" s="56">
        <f t="shared" si="1"/>
        <v>5</v>
      </c>
      <c r="M30" s="57"/>
      <c r="N30" s="57"/>
      <c r="O30" s="58"/>
      <c r="P30" s="58"/>
      <c r="Q30" s="59">
        <f t="shared" si="2"/>
        <v>0</v>
      </c>
      <c r="R30" s="60" t="s">
        <v>180</v>
      </c>
      <c r="S30" s="53">
        <f t="shared" si="3"/>
        <v>25</v>
      </c>
      <c r="T30" s="61" t="s">
        <v>181</v>
      </c>
      <c r="U30" s="53">
        <f t="shared" si="4"/>
        <v>5</v>
      </c>
      <c r="V30" s="53">
        <f t="shared" si="5"/>
        <v>35</v>
      </c>
      <c r="W30" s="62" t="str">
        <f t="shared" si="6"/>
        <v>Sangat Rendah</v>
      </c>
    </row>
    <row r="31" spans="1:23" x14ac:dyDescent="0.25">
      <c r="A31" s="34" t="s">
        <v>171</v>
      </c>
      <c r="B31" s="44" t="s">
        <v>138</v>
      </c>
      <c r="C31" s="51" t="s">
        <v>139</v>
      </c>
      <c r="D31" s="52" t="s">
        <v>193</v>
      </c>
      <c r="E31" s="53" t="s">
        <v>176</v>
      </c>
      <c r="F31" s="53" t="s">
        <v>187</v>
      </c>
      <c r="G31" s="54" t="s">
        <v>39</v>
      </c>
      <c r="H31" s="55" t="str">
        <f t="shared" si="0"/>
        <v>PELAKSANA</v>
      </c>
      <c r="I31" s="55" t="s">
        <v>94</v>
      </c>
      <c r="J31" s="55" t="s">
        <v>146</v>
      </c>
      <c r="K31" s="53" t="s">
        <v>190</v>
      </c>
      <c r="L31" s="56">
        <f t="shared" si="1"/>
        <v>5</v>
      </c>
      <c r="M31" s="57"/>
      <c r="N31" s="57"/>
      <c r="O31" s="58"/>
      <c r="P31" s="58"/>
      <c r="Q31" s="59">
        <f t="shared" si="2"/>
        <v>0</v>
      </c>
      <c r="R31" s="60" t="s">
        <v>180</v>
      </c>
      <c r="S31" s="53">
        <f t="shared" si="3"/>
        <v>25</v>
      </c>
      <c r="T31" s="61" t="s">
        <v>181</v>
      </c>
      <c r="U31" s="53">
        <f t="shared" si="4"/>
        <v>5</v>
      </c>
      <c r="V31" s="53">
        <f t="shared" si="5"/>
        <v>35</v>
      </c>
      <c r="W31" s="62" t="str">
        <f t="shared" si="6"/>
        <v>Sangat Rendah</v>
      </c>
    </row>
    <row r="32" spans="1:23" ht="25.5" x14ac:dyDescent="0.25">
      <c r="A32" s="34" t="s">
        <v>172</v>
      </c>
      <c r="B32" s="44" t="s">
        <v>140</v>
      </c>
      <c r="C32" s="51" t="s">
        <v>141</v>
      </c>
      <c r="D32" s="52" t="s">
        <v>194</v>
      </c>
      <c r="E32" s="53" t="s">
        <v>188</v>
      </c>
      <c r="F32" s="53" t="s">
        <v>187</v>
      </c>
      <c r="G32" s="54" t="s">
        <v>39</v>
      </c>
      <c r="H32" s="55" t="str">
        <f t="shared" si="0"/>
        <v>PELAKSANA</v>
      </c>
      <c r="I32" s="55" t="s">
        <v>97</v>
      </c>
      <c r="J32" s="55" t="s">
        <v>146</v>
      </c>
      <c r="K32" s="53" t="s">
        <v>190</v>
      </c>
      <c r="L32" s="56">
        <f t="shared" si="1"/>
        <v>5</v>
      </c>
      <c r="M32" s="57"/>
      <c r="N32" s="57"/>
      <c r="O32" s="58"/>
      <c r="P32" s="58"/>
      <c r="Q32" s="59">
        <f t="shared" si="2"/>
        <v>0</v>
      </c>
      <c r="R32" s="60" t="s">
        <v>180</v>
      </c>
      <c r="S32" s="53">
        <f t="shared" si="3"/>
        <v>25</v>
      </c>
      <c r="T32" s="61" t="s">
        <v>181</v>
      </c>
      <c r="U32" s="53">
        <f t="shared" si="4"/>
        <v>5</v>
      </c>
      <c r="V32" s="53">
        <f t="shared" si="5"/>
        <v>35</v>
      </c>
      <c r="W32" s="62" t="str">
        <f t="shared" si="6"/>
        <v>Sangat Rendah</v>
      </c>
    </row>
    <row r="33" spans="1:23" x14ac:dyDescent="0.25">
      <c r="A33" s="34" t="s">
        <v>173</v>
      </c>
      <c r="B33" s="44" t="s">
        <v>142</v>
      </c>
      <c r="C33" s="51" t="s">
        <v>143</v>
      </c>
      <c r="D33" s="52" t="s">
        <v>195</v>
      </c>
      <c r="E33" s="53" t="s">
        <v>176</v>
      </c>
      <c r="F33" s="53" t="s">
        <v>187</v>
      </c>
      <c r="G33" s="54" t="s">
        <v>39</v>
      </c>
      <c r="H33" s="55" t="str">
        <f t="shared" si="0"/>
        <v>PELAKSANA</v>
      </c>
      <c r="I33" s="55" t="s">
        <v>110</v>
      </c>
      <c r="J33" s="55" t="s">
        <v>146</v>
      </c>
      <c r="K33" s="53" t="s">
        <v>190</v>
      </c>
      <c r="L33" s="56">
        <f t="shared" si="1"/>
        <v>5</v>
      </c>
      <c r="M33" s="57"/>
      <c r="N33" s="57"/>
      <c r="O33" s="58"/>
      <c r="P33" s="58"/>
      <c r="Q33" s="59">
        <f t="shared" si="2"/>
        <v>0</v>
      </c>
      <c r="R33" s="60" t="s">
        <v>180</v>
      </c>
      <c r="S33" s="53">
        <f t="shared" si="3"/>
        <v>25</v>
      </c>
      <c r="T33" s="61" t="s">
        <v>181</v>
      </c>
      <c r="U33" s="53">
        <f t="shared" si="4"/>
        <v>5</v>
      </c>
      <c r="V33" s="53">
        <f t="shared" si="5"/>
        <v>35</v>
      </c>
      <c r="W33" s="62" t="str">
        <f t="shared" si="6"/>
        <v>Sangat Rendah</v>
      </c>
    </row>
    <row r="34" spans="1:23" ht="25.5" x14ac:dyDescent="0.25">
      <c r="A34" s="34" t="s">
        <v>174</v>
      </c>
      <c r="B34" s="44" t="s">
        <v>93</v>
      </c>
      <c r="C34" s="51" t="s">
        <v>144</v>
      </c>
      <c r="D34" s="52" t="s">
        <v>195</v>
      </c>
      <c r="E34" s="53" t="s">
        <v>176</v>
      </c>
      <c r="F34" s="53" t="s">
        <v>187</v>
      </c>
      <c r="G34" s="54" t="s">
        <v>39</v>
      </c>
      <c r="H34" s="55" t="str">
        <f t="shared" si="0"/>
        <v>PELAKSANA</v>
      </c>
      <c r="I34" s="55" t="s">
        <v>97</v>
      </c>
      <c r="J34" s="55" t="s">
        <v>146</v>
      </c>
      <c r="K34" s="53" t="s">
        <v>190</v>
      </c>
      <c r="L34" s="56">
        <f t="shared" si="1"/>
        <v>5</v>
      </c>
      <c r="M34" s="57"/>
      <c r="N34" s="57"/>
      <c r="O34" s="58"/>
      <c r="P34" s="58"/>
      <c r="Q34" s="59">
        <f t="shared" si="2"/>
        <v>0</v>
      </c>
      <c r="R34" s="60" t="s">
        <v>180</v>
      </c>
      <c r="S34" s="53">
        <f t="shared" si="3"/>
        <v>25</v>
      </c>
      <c r="T34" s="61" t="s">
        <v>181</v>
      </c>
      <c r="U34" s="53">
        <f t="shared" si="4"/>
        <v>5</v>
      </c>
      <c r="V34" s="53">
        <f t="shared" si="5"/>
        <v>35</v>
      </c>
      <c r="W34" s="62" t="str">
        <f t="shared" si="6"/>
        <v>Sangat Rendah</v>
      </c>
    </row>
    <row r="35" spans="1:23" x14ac:dyDescent="0.25">
      <c r="B35" s="45"/>
      <c r="C35" s="45"/>
      <c r="D35" s="45"/>
      <c r="E35" s="45"/>
      <c r="F35" s="45"/>
      <c r="G35" s="45"/>
      <c r="H35" s="45"/>
      <c r="I35" s="46"/>
      <c r="J35" s="47"/>
      <c r="K35" s="48"/>
      <c r="L35" s="49">
        <f>SUM(L7:L34)</f>
        <v>310</v>
      </c>
      <c r="M35" s="48"/>
      <c r="N35" s="48"/>
      <c r="O35" s="48"/>
      <c r="P35" s="48"/>
      <c r="Q35" s="49">
        <f>SUM(Q7:Q34)</f>
        <v>115</v>
      </c>
      <c r="R35" s="48"/>
      <c r="S35" s="49">
        <f>SUM(S7:S34)</f>
        <v>700</v>
      </c>
      <c r="T35" s="48"/>
      <c r="U35" s="49">
        <f>SUM(U7:U34)</f>
        <v>140</v>
      </c>
      <c r="V35" s="63">
        <f>SUM(V7:V34)</f>
        <v>1265</v>
      </c>
      <c r="W35" s="50" t="str">
        <f t="shared" ref="W35" si="7">IF(V35=0,"-",IF(V35&gt;90,"Sangat Tinggi",IF(V35&gt;80,"Tinggi",IF(V35&gt;70,"Sedang",IF(V35&gt;60,"Rendah","Sangat Rendah")))))</f>
        <v>Sangat Tinggi</v>
      </c>
    </row>
    <row r="36" spans="1:23" x14ac:dyDescent="0.25">
      <c r="J36" s="32"/>
      <c r="K36" s="35"/>
      <c r="L36" s="36"/>
      <c r="M36" s="35"/>
      <c r="N36" s="35"/>
      <c r="O36" s="35"/>
      <c r="P36" s="35"/>
      <c r="Q36" s="36"/>
      <c r="R36" s="35"/>
      <c r="S36" s="36"/>
      <c r="T36" s="35"/>
      <c r="U36" s="36"/>
      <c r="V36" s="36"/>
      <c r="W36" s="37"/>
    </row>
    <row r="37" spans="1:23" x14ac:dyDescent="0.25">
      <c r="J37" s="32"/>
      <c r="K37" s="35"/>
      <c r="L37" s="36"/>
      <c r="M37" s="35"/>
      <c r="N37" s="35"/>
      <c r="O37" s="35"/>
      <c r="P37" s="35"/>
      <c r="Q37" s="36"/>
      <c r="R37" s="35"/>
      <c r="S37" s="36"/>
      <c r="T37" s="35"/>
      <c r="U37" s="36"/>
      <c r="V37" s="36"/>
      <c r="W37" s="37"/>
    </row>
    <row r="38" spans="1:23" ht="20.25" x14ac:dyDescent="0.25">
      <c r="J38" s="32"/>
      <c r="K38" s="35"/>
      <c r="L38" s="36"/>
      <c r="M38" s="35"/>
      <c r="N38" s="35"/>
      <c r="O38" s="35"/>
      <c r="P38" s="35"/>
      <c r="Q38" s="36"/>
      <c r="R38" s="35"/>
      <c r="S38" s="36"/>
      <c r="T38" s="64"/>
      <c r="U38" s="65"/>
      <c r="V38" s="65"/>
      <c r="W38" s="66"/>
    </row>
    <row r="39" spans="1:23" ht="20.25" x14ac:dyDescent="0.25">
      <c r="J39" s="32"/>
      <c r="T39" s="69" t="s">
        <v>197</v>
      </c>
      <c r="U39" s="69"/>
      <c r="V39" s="69"/>
      <c r="W39" s="69"/>
    </row>
    <row r="40" spans="1:23" ht="20.25" x14ac:dyDescent="0.25">
      <c r="J40" s="32"/>
      <c r="T40" s="67"/>
      <c r="U40" s="67"/>
      <c r="V40" s="67"/>
      <c r="W40" s="67"/>
    </row>
    <row r="41" spans="1:23" ht="20.25" x14ac:dyDescent="0.25">
      <c r="J41" s="32"/>
      <c r="T41" s="67"/>
      <c r="U41" s="67"/>
      <c r="V41" s="67"/>
      <c r="W41" s="67"/>
    </row>
    <row r="42" spans="1:23" ht="20.25" x14ac:dyDescent="0.25">
      <c r="J42" s="32"/>
      <c r="T42" s="67"/>
      <c r="U42" s="67"/>
      <c r="V42" s="67"/>
      <c r="W42" s="67"/>
    </row>
    <row r="43" spans="1:23" ht="20.25" x14ac:dyDescent="0.25">
      <c r="J43" s="32"/>
      <c r="T43" s="70" t="s">
        <v>198</v>
      </c>
      <c r="U43" s="69"/>
      <c r="V43" s="69"/>
      <c r="W43" s="69"/>
    </row>
    <row r="44" spans="1:23" ht="20.25" x14ac:dyDescent="0.25">
      <c r="J44" s="32"/>
      <c r="T44" s="69" t="s">
        <v>175</v>
      </c>
      <c r="U44" s="69"/>
      <c r="V44" s="69"/>
      <c r="W44" s="69"/>
    </row>
    <row r="45" spans="1:23" ht="20.25" x14ac:dyDescent="0.25">
      <c r="J45" s="32"/>
      <c r="T45" s="69" t="s">
        <v>199</v>
      </c>
      <c r="U45" s="69"/>
      <c r="V45" s="69"/>
      <c r="W45" s="69"/>
    </row>
    <row r="46" spans="1:23" ht="20.25" x14ac:dyDescent="0.25">
      <c r="J46" s="32"/>
      <c r="T46" s="68"/>
      <c r="U46" s="68"/>
      <c r="V46" s="68"/>
      <c r="W46" s="68"/>
    </row>
    <row r="47" spans="1:23" x14ac:dyDescent="0.25">
      <c r="J47" s="32"/>
    </row>
    <row r="48" spans="1:23" x14ac:dyDescent="0.25">
      <c r="J48" s="32"/>
    </row>
    <row r="49" spans="10:10" x14ac:dyDescent="0.25">
      <c r="J49" s="32"/>
    </row>
    <row r="50" spans="10:10" x14ac:dyDescent="0.25">
      <c r="J50" s="32"/>
    </row>
    <row r="51" spans="10:10" x14ac:dyDescent="0.25">
      <c r="J51" s="32"/>
    </row>
    <row r="52" spans="10:10" x14ac:dyDescent="0.25">
      <c r="J52" s="32"/>
    </row>
    <row r="53" spans="10:10" x14ac:dyDescent="0.25">
      <c r="J53" s="32"/>
    </row>
    <row r="54" spans="10:10" x14ac:dyDescent="0.25">
      <c r="J54" s="32"/>
    </row>
    <row r="55" spans="10:10" x14ac:dyDescent="0.25">
      <c r="J55" s="32"/>
    </row>
    <row r="56" spans="10:10" x14ac:dyDescent="0.25">
      <c r="J56" s="32"/>
    </row>
    <row r="57" spans="10:10" x14ac:dyDescent="0.25">
      <c r="J57" s="32"/>
    </row>
    <row r="58" spans="10:10" x14ac:dyDescent="0.25">
      <c r="J58" s="32"/>
    </row>
    <row r="59" spans="10:10" x14ac:dyDescent="0.25">
      <c r="J59" s="32"/>
    </row>
    <row r="60" spans="10:10" x14ac:dyDescent="0.25">
      <c r="J60" s="32"/>
    </row>
    <row r="61" spans="10:10" x14ac:dyDescent="0.25">
      <c r="J61" s="32"/>
    </row>
    <row r="62" spans="10:10" x14ac:dyDescent="0.25">
      <c r="J62" s="32"/>
    </row>
    <row r="63" spans="10:10" x14ac:dyDescent="0.25">
      <c r="J63" s="32"/>
    </row>
    <row r="64" spans="10:10" x14ac:dyDescent="0.25">
      <c r="J64" s="32"/>
    </row>
    <row r="65" spans="10:10" x14ac:dyDescent="0.25">
      <c r="J65" s="32"/>
    </row>
    <row r="66" spans="10:10" x14ac:dyDescent="0.25">
      <c r="J66" s="32"/>
    </row>
    <row r="67" spans="10:10" x14ac:dyDescent="0.25">
      <c r="J67" s="32"/>
    </row>
    <row r="68" spans="10:10" x14ac:dyDescent="0.25">
      <c r="J68" s="32"/>
    </row>
    <row r="69" spans="10:10" x14ac:dyDescent="0.25">
      <c r="J69" s="32"/>
    </row>
    <row r="70" spans="10:10" x14ac:dyDescent="0.25">
      <c r="J70" s="32"/>
    </row>
    <row r="71" spans="10:10" x14ac:dyDescent="0.25">
      <c r="J71" s="32"/>
    </row>
    <row r="72" spans="10:10" x14ac:dyDescent="0.25">
      <c r="J72" s="32"/>
    </row>
    <row r="73" spans="10:10" x14ac:dyDescent="0.25">
      <c r="J73" s="32"/>
    </row>
    <row r="74" spans="10:10" x14ac:dyDescent="0.25">
      <c r="J74" s="32"/>
    </row>
    <row r="75" spans="10:10" x14ac:dyDescent="0.25">
      <c r="J75" s="32"/>
    </row>
    <row r="76" spans="10:10" x14ac:dyDescent="0.25">
      <c r="J76" s="32"/>
    </row>
    <row r="77" spans="10:10" x14ac:dyDescent="0.25">
      <c r="J77" s="32"/>
    </row>
    <row r="78" spans="10:10" x14ac:dyDescent="0.25">
      <c r="J78" s="32"/>
    </row>
    <row r="79" spans="10:10" x14ac:dyDescent="0.25">
      <c r="J79" s="32"/>
    </row>
    <row r="80" spans="10:10" x14ac:dyDescent="0.25">
      <c r="J80" s="32"/>
    </row>
    <row r="81" spans="10:10" x14ac:dyDescent="0.25">
      <c r="J81" s="32"/>
    </row>
    <row r="82" spans="10:10" x14ac:dyDescent="0.25">
      <c r="J82" s="32"/>
    </row>
    <row r="83" spans="10:10" x14ac:dyDescent="0.25">
      <c r="J83" s="32"/>
    </row>
    <row r="84" spans="10:10" x14ac:dyDescent="0.25">
      <c r="J84" s="32"/>
    </row>
    <row r="85" spans="10:10" x14ac:dyDescent="0.25">
      <c r="J85" s="32"/>
    </row>
    <row r="86" spans="10:10" x14ac:dyDescent="0.25">
      <c r="J86" s="32"/>
    </row>
    <row r="87" spans="10:10" x14ac:dyDescent="0.25">
      <c r="J87" s="32"/>
    </row>
    <row r="88" spans="10:10" x14ac:dyDescent="0.25">
      <c r="J88" s="32"/>
    </row>
    <row r="89" spans="10:10" x14ac:dyDescent="0.25">
      <c r="J89" s="32"/>
    </row>
    <row r="90" spans="10:10" x14ac:dyDescent="0.25">
      <c r="J90" s="32"/>
    </row>
    <row r="91" spans="10:10" x14ac:dyDescent="0.25">
      <c r="J91" s="32"/>
    </row>
    <row r="92" spans="10:10" x14ac:dyDescent="0.25">
      <c r="J92" s="32"/>
    </row>
    <row r="93" spans="10:10" x14ac:dyDescent="0.25">
      <c r="J93" s="32"/>
    </row>
    <row r="94" spans="10:10" x14ac:dyDescent="0.25">
      <c r="J94" s="32"/>
    </row>
    <row r="95" spans="10:10" x14ac:dyDescent="0.25">
      <c r="J95" s="32"/>
    </row>
    <row r="96" spans="10:10" x14ac:dyDescent="0.25">
      <c r="J96" s="32"/>
    </row>
    <row r="97" spans="10:10" x14ac:dyDescent="0.25">
      <c r="J97" s="32"/>
    </row>
    <row r="98" spans="10:10" x14ac:dyDescent="0.25">
      <c r="J98" s="32"/>
    </row>
    <row r="99" spans="10:10" x14ac:dyDescent="0.25">
      <c r="J99" s="32"/>
    </row>
    <row r="100" spans="10:10" x14ac:dyDescent="0.25">
      <c r="J100" s="32"/>
    </row>
    <row r="101" spans="10:10" x14ac:dyDescent="0.25">
      <c r="J101" s="32"/>
    </row>
    <row r="102" spans="10:10" x14ac:dyDescent="0.25">
      <c r="J102" s="32"/>
    </row>
    <row r="103" spans="10:10" x14ac:dyDescent="0.25">
      <c r="J103" s="32"/>
    </row>
    <row r="104" spans="10:10" x14ac:dyDescent="0.25">
      <c r="J104" s="32"/>
    </row>
    <row r="105" spans="10:10" x14ac:dyDescent="0.25">
      <c r="J105" s="32"/>
    </row>
    <row r="106" spans="10:10" x14ac:dyDescent="0.25">
      <c r="J106" s="32"/>
    </row>
    <row r="107" spans="10:10" x14ac:dyDescent="0.25">
      <c r="J107" s="32"/>
    </row>
    <row r="108" spans="10:10" x14ac:dyDescent="0.25">
      <c r="J108" s="32"/>
    </row>
    <row r="109" spans="10:10" x14ac:dyDescent="0.25">
      <c r="J109" s="32"/>
    </row>
    <row r="110" spans="10:10" x14ac:dyDescent="0.25">
      <c r="J110" s="32"/>
    </row>
    <row r="111" spans="10:10" x14ac:dyDescent="0.25">
      <c r="J111" s="32"/>
    </row>
    <row r="112" spans="10:10" x14ac:dyDescent="0.25">
      <c r="J112" s="32"/>
    </row>
    <row r="113" spans="10:10" x14ac:dyDescent="0.25">
      <c r="J113" s="32"/>
    </row>
    <row r="114" spans="10:10" x14ac:dyDescent="0.25">
      <c r="J114" s="32"/>
    </row>
    <row r="115" spans="10:10" x14ac:dyDescent="0.25">
      <c r="J115" s="32"/>
    </row>
    <row r="116" spans="10:10" x14ac:dyDescent="0.25">
      <c r="J116" s="32"/>
    </row>
    <row r="117" spans="10:10" x14ac:dyDescent="0.25">
      <c r="J117" s="32"/>
    </row>
    <row r="118" spans="10:10" x14ac:dyDescent="0.25">
      <c r="J118" s="32"/>
    </row>
    <row r="119" spans="10:10" x14ac:dyDescent="0.25">
      <c r="J119" s="32"/>
    </row>
    <row r="120" spans="10:10" x14ac:dyDescent="0.25">
      <c r="J120" s="32"/>
    </row>
    <row r="121" spans="10:10" x14ac:dyDescent="0.25">
      <c r="J121" s="32"/>
    </row>
    <row r="122" spans="10:10" x14ac:dyDescent="0.25">
      <c r="J122" s="32"/>
    </row>
    <row r="123" spans="10:10" x14ac:dyDescent="0.25">
      <c r="J123" s="32"/>
    </row>
    <row r="124" spans="10:10" x14ac:dyDescent="0.25">
      <c r="J124" s="32"/>
    </row>
    <row r="125" spans="10:10" x14ac:dyDescent="0.25">
      <c r="J125" s="32"/>
    </row>
    <row r="126" spans="10:10" x14ac:dyDescent="0.25">
      <c r="J126" s="32"/>
    </row>
    <row r="127" spans="10:10" x14ac:dyDescent="0.25">
      <c r="J127" s="32"/>
    </row>
    <row r="128" spans="10:10" x14ac:dyDescent="0.25">
      <c r="J128" s="32"/>
    </row>
    <row r="129" spans="10:10" x14ac:dyDescent="0.25">
      <c r="J129" s="32"/>
    </row>
    <row r="130" spans="10:10" x14ac:dyDescent="0.25">
      <c r="J130" s="32"/>
    </row>
    <row r="131" spans="10:10" x14ac:dyDescent="0.25">
      <c r="J131" s="32"/>
    </row>
    <row r="132" spans="10:10" x14ac:dyDescent="0.25">
      <c r="J132" s="32"/>
    </row>
    <row r="133" spans="10:10" x14ac:dyDescent="0.25">
      <c r="J133" s="32"/>
    </row>
    <row r="134" spans="10:10" x14ac:dyDescent="0.25">
      <c r="J134" s="32"/>
    </row>
    <row r="135" spans="10:10" x14ac:dyDescent="0.25">
      <c r="J135" s="32"/>
    </row>
    <row r="136" spans="10:10" x14ac:dyDescent="0.25">
      <c r="J136" s="32"/>
    </row>
    <row r="137" spans="10:10" x14ac:dyDescent="0.25">
      <c r="J137" s="32"/>
    </row>
    <row r="138" spans="10:10" x14ac:dyDescent="0.25">
      <c r="J138" s="32"/>
    </row>
    <row r="139" spans="10:10" x14ac:dyDescent="0.25">
      <c r="J139" s="32"/>
    </row>
    <row r="140" spans="10:10" x14ac:dyDescent="0.25">
      <c r="J140" s="32"/>
    </row>
    <row r="141" spans="10:10" x14ac:dyDescent="0.25">
      <c r="J141" s="32"/>
    </row>
    <row r="142" spans="10:10" x14ac:dyDescent="0.25">
      <c r="J142" s="32"/>
    </row>
    <row r="143" spans="10:10" x14ac:dyDescent="0.25">
      <c r="J143" s="32"/>
    </row>
    <row r="144" spans="10:10" x14ac:dyDescent="0.25">
      <c r="J144" s="32"/>
    </row>
    <row r="145" spans="10:10" x14ac:dyDescent="0.25">
      <c r="J145" s="32"/>
    </row>
    <row r="146" spans="10:10" x14ac:dyDescent="0.25">
      <c r="J146" s="32"/>
    </row>
    <row r="147" spans="10:10" x14ac:dyDescent="0.25">
      <c r="J147" s="32"/>
    </row>
    <row r="148" spans="10:10" x14ac:dyDescent="0.25">
      <c r="J148" s="32"/>
    </row>
    <row r="149" spans="10:10" x14ac:dyDescent="0.25">
      <c r="J149" s="32"/>
    </row>
    <row r="150" spans="10:10" x14ac:dyDescent="0.25">
      <c r="J150" s="32"/>
    </row>
    <row r="151" spans="10:10" x14ac:dyDescent="0.25">
      <c r="J151" s="32"/>
    </row>
    <row r="152" spans="10:10" x14ac:dyDescent="0.25">
      <c r="J152" s="32"/>
    </row>
    <row r="153" spans="10:10" x14ac:dyDescent="0.25">
      <c r="J153" s="32"/>
    </row>
    <row r="154" spans="10:10" x14ac:dyDescent="0.25">
      <c r="J154" s="32"/>
    </row>
    <row r="155" spans="10:10" x14ac:dyDescent="0.25">
      <c r="J155" s="32"/>
    </row>
    <row r="156" spans="10:10" x14ac:dyDescent="0.25">
      <c r="J156" s="32"/>
    </row>
    <row r="157" spans="10:10" x14ac:dyDescent="0.25">
      <c r="J157" s="32"/>
    </row>
    <row r="158" spans="10:10" x14ac:dyDescent="0.25">
      <c r="J158" s="32"/>
    </row>
    <row r="159" spans="10:10" x14ac:dyDescent="0.25">
      <c r="J159" s="32"/>
    </row>
    <row r="160" spans="10:10" x14ac:dyDescent="0.25">
      <c r="J160" s="32"/>
    </row>
    <row r="161" spans="10:10" x14ac:dyDescent="0.25">
      <c r="J161" s="32"/>
    </row>
    <row r="162" spans="10:10" x14ac:dyDescent="0.25">
      <c r="J162" s="32"/>
    </row>
    <row r="163" spans="10:10" x14ac:dyDescent="0.25">
      <c r="J163" s="32"/>
    </row>
    <row r="164" spans="10:10" x14ac:dyDescent="0.25">
      <c r="J164" s="32"/>
    </row>
    <row r="165" spans="10:10" x14ac:dyDescent="0.25">
      <c r="J165" s="32"/>
    </row>
    <row r="166" spans="10:10" x14ac:dyDescent="0.25">
      <c r="J166" s="32"/>
    </row>
    <row r="167" spans="10:10" x14ac:dyDescent="0.25">
      <c r="J167" s="32"/>
    </row>
    <row r="168" spans="10:10" x14ac:dyDescent="0.25">
      <c r="J168" s="32"/>
    </row>
    <row r="169" spans="10:10" x14ac:dyDescent="0.25">
      <c r="J169" s="32"/>
    </row>
    <row r="170" spans="10:10" x14ac:dyDescent="0.25">
      <c r="J170" s="32"/>
    </row>
    <row r="171" spans="10:10" x14ac:dyDescent="0.25">
      <c r="J171" s="32"/>
    </row>
    <row r="172" spans="10:10" x14ac:dyDescent="0.25">
      <c r="J172" s="32"/>
    </row>
    <row r="173" spans="10:10" x14ac:dyDescent="0.25">
      <c r="J173" s="32"/>
    </row>
    <row r="174" spans="10:10" x14ac:dyDescent="0.25">
      <c r="J174" s="32"/>
    </row>
    <row r="175" spans="10:10" x14ac:dyDescent="0.25">
      <c r="J175" s="32"/>
    </row>
    <row r="176" spans="10:10" x14ac:dyDescent="0.25">
      <c r="J176" s="32"/>
    </row>
    <row r="177" spans="10:10" x14ac:dyDescent="0.25">
      <c r="J177" s="32"/>
    </row>
    <row r="178" spans="10:10" x14ac:dyDescent="0.25">
      <c r="J178" s="32"/>
    </row>
    <row r="179" spans="10:10" x14ac:dyDescent="0.25">
      <c r="J179" s="32"/>
    </row>
    <row r="180" spans="10:10" x14ac:dyDescent="0.25">
      <c r="J180" s="32"/>
    </row>
    <row r="181" spans="10:10" x14ac:dyDescent="0.25">
      <c r="J181" s="32"/>
    </row>
    <row r="182" spans="10:10" x14ac:dyDescent="0.25">
      <c r="J182" s="32"/>
    </row>
    <row r="183" spans="10:10" x14ac:dyDescent="0.25">
      <c r="J183" s="32"/>
    </row>
    <row r="184" spans="10:10" x14ac:dyDescent="0.25">
      <c r="J184" s="32"/>
    </row>
    <row r="185" spans="10:10" x14ac:dyDescent="0.25">
      <c r="J185" s="32"/>
    </row>
    <row r="186" spans="10:10" x14ac:dyDescent="0.25">
      <c r="J186" s="32"/>
    </row>
    <row r="187" spans="10:10" x14ac:dyDescent="0.25">
      <c r="J187" s="32"/>
    </row>
    <row r="188" spans="10:10" x14ac:dyDescent="0.25">
      <c r="J188" s="32"/>
    </row>
    <row r="189" spans="10:10" x14ac:dyDescent="0.25">
      <c r="J189" s="32"/>
    </row>
    <row r="190" spans="10:10" x14ac:dyDescent="0.25">
      <c r="J190" s="32"/>
    </row>
    <row r="191" spans="10:10" x14ac:dyDescent="0.25">
      <c r="J191" s="32"/>
    </row>
    <row r="192" spans="10:10" x14ac:dyDescent="0.25">
      <c r="J192" s="32"/>
    </row>
    <row r="193" spans="10:10" x14ac:dyDescent="0.25">
      <c r="J193" s="32"/>
    </row>
    <row r="194" spans="10:10" x14ac:dyDescent="0.25">
      <c r="J194" s="32"/>
    </row>
    <row r="195" spans="10:10" x14ac:dyDescent="0.25">
      <c r="J195" s="32"/>
    </row>
    <row r="196" spans="10:10" x14ac:dyDescent="0.25">
      <c r="J196" s="32"/>
    </row>
    <row r="197" spans="10:10" x14ac:dyDescent="0.25">
      <c r="J197" s="32"/>
    </row>
    <row r="198" spans="10:10" x14ac:dyDescent="0.25">
      <c r="J198" s="32"/>
    </row>
    <row r="199" spans="10:10" x14ac:dyDescent="0.25">
      <c r="J199" s="32"/>
    </row>
    <row r="200" spans="10:10" x14ac:dyDescent="0.25">
      <c r="J200" s="32"/>
    </row>
    <row r="201" spans="10:10" x14ac:dyDescent="0.25">
      <c r="J201" s="32"/>
    </row>
    <row r="202" spans="10:10" x14ac:dyDescent="0.25">
      <c r="J202" s="32"/>
    </row>
    <row r="203" spans="10:10" x14ac:dyDescent="0.25">
      <c r="J203" s="32"/>
    </row>
    <row r="204" spans="10:10" x14ac:dyDescent="0.25">
      <c r="J204" s="32"/>
    </row>
    <row r="205" spans="10:10" x14ac:dyDescent="0.25">
      <c r="J205" s="32"/>
    </row>
    <row r="206" spans="10:10" x14ac:dyDescent="0.25">
      <c r="J206" s="32"/>
    </row>
    <row r="207" spans="10:10" x14ac:dyDescent="0.25">
      <c r="J207" s="32"/>
    </row>
    <row r="208" spans="10:10" x14ac:dyDescent="0.25">
      <c r="J208" s="32"/>
    </row>
    <row r="209" spans="10:10" x14ac:dyDescent="0.25">
      <c r="J209" s="32"/>
    </row>
    <row r="210" spans="10:10" x14ac:dyDescent="0.25">
      <c r="J210" s="32"/>
    </row>
    <row r="211" spans="10:10" x14ac:dyDescent="0.25">
      <c r="J211" s="32"/>
    </row>
    <row r="212" spans="10:10" x14ac:dyDescent="0.25">
      <c r="J212" s="32"/>
    </row>
    <row r="213" spans="10:10" x14ac:dyDescent="0.25">
      <c r="J213" s="32"/>
    </row>
    <row r="214" spans="10:10" x14ac:dyDescent="0.25">
      <c r="J214" s="32"/>
    </row>
    <row r="215" spans="10:10" x14ac:dyDescent="0.25">
      <c r="J215" s="32"/>
    </row>
    <row r="216" spans="10:10" x14ac:dyDescent="0.25">
      <c r="J216" s="32"/>
    </row>
    <row r="217" spans="10:10" x14ac:dyDescent="0.25">
      <c r="J217" s="32"/>
    </row>
    <row r="218" spans="10:10" x14ac:dyDescent="0.25">
      <c r="J218" s="32"/>
    </row>
    <row r="219" spans="10:10" x14ac:dyDescent="0.25">
      <c r="J219" s="32"/>
    </row>
    <row r="220" spans="10:10" x14ac:dyDescent="0.25">
      <c r="J220" s="32"/>
    </row>
    <row r="221" spans="10:10" x14ac:dyDescent="0.25">
      <c r="J221" s="32"/>
    </row>
    <row r="222" spans="10:10" x14ac:dyDescent="0.25">
      <c r="J222" s="32"/>
    </row>
    <row r="223" spans="10:10" x14ac:dyDescent="0.25">
      <c r="J223" s="32"/>
    </row>
    <row r="224" spans="10:10" x14ac:dyDescent="0.25">
      <c r="J224" s="32"/>
    </row>
    <row r="225" spans="10:10" x14ac:dyDescent="0.25">
      <c r="J225" s="32"/>
    </row>
    <row r="226" spans="10:10" x14ac:dyDescent="0.25">
      <c r="J226" s="32"/>
    </row>
    <row r="227" spans="10:10" x14ac:dyDescent="0.25">
      <c r="J227" s="32"/>
    </row>
    <row r="228" spans="10:10" x14ac:dyDescent="0.25">
      <c r="J228" s="32"/>
    </row>
    <row r="229" spans="10:10" x14ac:dyDescent="0.25">
      <c r="J229" s="32"/>
    </row>
    <row r="230" spans="10:10" x14ac:dyDescent="0.25">
      <c r="J230" s="32"/>
    </row>
    <row r="231" spans="10:10" x14ac:dyDescent="0.25">
      <c r="J231" s="32"/>
    </row>
    <row r="232" spans="10:10" x14ac:dyDescent="0.25">
      <c r="J232" s="32"/>
    </row>
    <row r="233" spans="10:10" x14ac:dyDescent="0.25">
      <c r="J233" s="32"/>
    </row>
    <row r="234" spans="10:10" x14ac:dyDescent="0.25">
      <c r="J234" s="32"/>
    </row>
    <row r="235" spans="10:10" x14ac:dyDescent="0.25">
      <c r="J235" s="32"/>
    </row>
    <row r="236" spans="10:10" x14ac:dyDescent="0.25">
      <c r="J236" s="32"/>
    </row>
    <row r="237" spans="10:10" x14ac:dyDescent="0.25">
      <c r="J237" s="32"/>
    </row>
    <row r="238" spans="10:10" x14ac:dyDescent="0.25">
      <c r="J238" s="32"/>
    </row>
    <row r="239" spans="10:10" x14ac:dyDescent="0.25">
      <c r="J239" s="32"/>
    </row>
    <row r="240" spans="10:10" x14ac:dyDescent="0.25">
      <c r="J240" s="32"/>
    </row>
    <row r="241" spans="10:10" x14ac:dyDescent="0.25">
      <c r="J241" s="32"/>
    </row>
    <row r="242" spans="10:10" x14ac:dyDescent="0.25">
      <c r="J242" s="32"/>
    </row>
    <row r="243" spans="10:10" x14ac:dyDescent="0.25">
      <c r="J243" s="32"/>
    </row>
    <row r="244" spans="10:10" x14ac:dyDescent="0.25">
      <c r="J244" s="32"/>
    </row>
    <row r="245" spans="10:10" x14ac:dyDescent="0.25">
      <c r="J245" s="32"/>
    </row>
    <row r="246" spans="10:10" x14ac:dyDescent="0.25">
      <c r="J246" s="32"/>
    </row>
    <row r="247" spans="10:10" x14ac:dyDescent="0.25">
      <c r="J247" s="32"/>
    </row>
    <row r="248" spans="10:10" x14ac:dyDescent="0.25">
      <c r="J248" s="32"/>
    </row>
    <row r="249" spans="10:10" x14ac:dyDescent="0.25">
      <c r="J249" s="32"/>
    </row>
    <row r="250" spans="10:10" x14ac:dyDescent="0.25">
      <c r="J250" s="32"/>
    </row>
    <row r="251" spans="10:10" x14ac:dyDescent="0.25">
      <c r="J251" s="32"/>
    </row>
    <row r="252" spans="10:10" x14ac:dyDescent="0.25">
      <c r="J252" s="32"/>
    </row>
    <row r="253" spans="10:10" x14ac:dyDescent="0.25">
      <c r="J253" s="32"/>
    </row>
    <row r="254" spans="10:10" x14ac:dyDescent="0.25">
      <c r="J254" s="32"/>
    </row>
    <row r="255" spans="10:10" x14ac:dyDescent="0.25">
      <c r="J255" s="32"/>
    </row>
    <row r="256" spans="10:10" x14ac:dyDescent="0.25">
      <c r="J256" s="32"/>
    </row>
    <row r="257" spans="10:10" x14ac:dyDescent="0.25">
      <c r="J257" s="32"/>
    </row>
    <row r="258" spans="10:10" x14ac:dyDescent="0.25">
      <c r="J258" s="32"/>
    </row>
    <row r="259" spans="10:10" x14ac:dyDescent="0.25">
      <c r="J259" s="32"/>
    </row>
    <row r="260" spans="10:10" x14ac:dyDescent="0.25">
      <c r="J260" s="32"/>
    </row>
    <row r="261" spans="10:10" x14ac:dyDescent="0.25">
      <c r="J261" s="32"/>
    </row>
    <row r="262" spans="10:10" x14ac:dyDescent="0.25">
      <c r="J262" s="32"/>
    </row>
    <row r="263" spans="10:10" x14ac:dyDescent="0.25">
      <c r="J263" s="32"/>
    </row>
    <row r="264" spans="10:10" x14ac:dyDescent="0.25">
      <c r="J264" s="32"/>
    </row>
    <row r="265" spans="10:10" x14ac:dyDescent="0.25">
      <c r="J265" s="32"/>
    </row>
    <row r="266" spans="10:10" x14ac:dyDescent="0.25">
      <c r="J266" s="32"/>
    </row>
    <row r="267" spans="10:10" x14ac:dyDescent="0.25">
      <c r="J267" s="32"/>
    </row>
    <row r="268" spans="10:10" x14ac:dyDescent="0.25">
      <c r="J268" s="32"/>
    </row>
    <row r="269" spans="10:10" x14ac:dyDescent="0.25">
      <c r="J269" s="32"/>
    </row>
    <row r="270" spans="10:10" x14ac:dyDescent="0.25">
      <c r="J270" s="32"/>
    </row>
    <row r="271" spans="10:10" x14ac:dyDescent="0.25">
      <c r="J271" s="32"/>
    </row>
    <row r="272" spans="10:10" x14ac:dyDescent="0.25">
      <c r="J272" s="32"/>
    </row>
    <row r="273" spans="10:10" x14ac:dyDescent="0.25">
      <c r="J273" s="32"/>
    </row>
    <row r="274" spans="10:10" x14ac:dyDescent="0.25">
      <c r="J274" s="32"/>
    </row>
    <row r="275" spans="10:10" x14ac:dyDescent="0.25">
      <c r="J275" s="32"/>
    </row>
    <row r="276" spans="10:10" x14ac:dyDescent="0.25">
      <c r="J276" s="32"/>
    </row>
    <row r="277" spans="10:10" x14ac:dyDescent="0.25">
      <c r="J277" s="32"/>
    </row>
    <row r="278" spans="10:10" x14ac:dyDescent="0.25">
      <c r="J278" s="32"/>
    </row>
    <row r="279" spans="10:10" x14ac:dyDescent="0.25">
      <c r="J279" s="32"/>
    </row>
    <row r="280" spans="10:10" x14ac:dyDescent="0.25">
      <c r="J280" s="32"/>
    </row>
    <row r="281" spans="10:10" x14ac:dyDescent="0.25">
      <c r="J281" s="32"/>
    </row>
    <row r="282" spans="10:10" x14ac:dyDescent="0.25">
      <c r="J282" s="32"/>
    </row>
    <row r="283" spans="10:10" x14ac:dyDescent="0.25">
      <c r="J283" s="32"/>
    </row>
    <row r="284" spans="10:10" x14ac:dyDescent="0.25">
      <c r="J284" s="32"/>
    </row>
    <row r="285" spans="10:10" x14ac:dyDescent="0.25">
      <c r="J285" s="32"/>
    </row>
    <row r="286" spans="10:10" x14ac:dyDescent="0.25">
      <c r="J286" s="32"/>
    </row>
    <row r="287" spans="10:10" x14ac:dyDescent="0.25">
      <c r="J287" s="32"/>
    </row>
    <row r="288" spans="10:10" x14ac:dyDescent="0.25">
      <c r="J288" s="32"/>
    </row>
    <row r="289" spans="10:10" x14ac:dyDescent="0.25">
      <c r="J289" s="32"/>
    </row>
    <row r="290" spans="10:10" x14ac:dyDescent="0.25">
      <c r="J290" s="32"/>
    </row>
    <row r="291" spans="10:10" x14ac:dyDescent="0.25">
      <c r="J291" s="32"/>
    </row>
    <row r="292" spans="10:10" x14ac:dyDescent="0.25">
      <c r="J292" s="32"/>
    </row>
    <row r="293" spans="10:10" x14ac:dyDescent="0.25">
      <c r="J293" s="32"/>
    </row>
    <row r="294" spans="10:10" x14ac:dyDescent="0.25">
      <c r="J294" s="32"/>
    </row>
    <row r="295" spans="10:10" x14ac:dyDescent="0.25">
      <c r="J295" s="32"/>
    </row>
    <row r="296" spans="10:10" x14ac:dyDescent="0.25">
      <c r="J296" s="32"/>
    </row>
    <row r="297" spans="10:10" x14ac:dyDescent="0.25">
      <c r="J297" s="32"/>
    </row>
    <row r="298" spans="10:10" x14ac:dyDescent="0.25">
      <c r="J298" s="32"/>
    </row>
    <row r="299" spans="10:10" x14ac:dyDescent="0.25">
      <c r="J299" s="32"/>
    </row>
    <row r="300" spans="10:10" x14ac:dyDescent="0.25">
      <c r="J300" s="32"/>
    </row>
    <row r="301" spans="10:10" x14ac:dyDescent="0.25">
      <c r="J301" s="32"/>
    </row>
    <row r="302" spans="10:10" x14ac:dyDescent="0.25">
      <c r="J302" s="32"/>
    </row>
    <row r="303" spans="10:10" x14ac:dyDescent="0.25">
      <c r="J303" s="32"/>
    </row>
    <row r="304" spans="10:10" x14ac:dyDescent="0.25">
      <c r="J304" s="32"/>
    </row>
    <row r="305" spans="10:10" x14ac:dyDescent="0.25">
      <c r="J305" s="32"/>
    </row>
    <row r="306" spans="10:10" x14ac:dyDescent="0.25">
      <c r="J306" s="32"/>
    </row>
    <row r="307" spans="10:10" x14ac:dyDescent="0.25">
      <c r="J307" s="32"/>
    </row>
    <row r="308" spans="10:10" x14ac:dyDescent="0.25">
      <c r="J308" s="32"/>
    </row>
    <row r="309" spans="10:10" x14ac:dyDescent="0.25">
      <c r="J309" s="32"/>
    </row>
    <row r="310" spans="10:10" x14ac:dyDescent="0.25">
      <c r="J310" s="32"/>
    </row>
    <row r="311" spans="10:10" x14ac:dyDescent="0.25">
      <c r="J311" s="32"/>
    </row>
    <row r="312" spans="10:10" x14ac:dyDescent="0.25">
      <c r="J312" s="32"/>
    </row>
    <row r="313" spans="10:10" x14ac:dyDescent="0.25">
      <c r="J313" s="32"/>
    </row>
    <row r="314" spans="10:10" x14ac:dyDescent="0.25">
      <c r="J314" s="32"/>
    </row>
    <row r="315" spans="10:10" x14ac:dyDescent="0.25">
      <c r="J315" s="32"/>
    </row>
    <row r="316" spans="10:10" x14ac:dyDescent="0.25">
      <c r="J316" s="32"/>
    </row>
    <row r="317" spans="10:10" x14ac:dyDescent="0.25">
      <c r="J317" s="32"/>
    </row>
    <row r="318" spans="10:10" x14ac:dyDescent="0.25">
      <c r="J318" s="32"/>
    </row>
    <row r="319" spans="10:10" x14ac:dyDescent="0.25">
      <c r="J319" s="32"/>
    </row>
    <row r="320" spans="10:10" x14ac:dyDescent="0.25">
      <c r="J320" s="32"/>
    </row>
    <row r="321" spans="10:10" x14ac:dyDescent="0.25">
      <c r="J321" s="32"/>
    </row>
    <row r="322" spans="10:10" x14ac:dyDescent="0.25">
      <c r="J322" s="32"/>
    </row>
    <row r="323" spans="10:10" x14ac:dyDescent="0.25">
      <c r="J323" s="32"/>
    </row>
    <row r="324" spans="10:10" x14ac:dyDescent="0.25">
      <c r="J324" s="32"/>
    </row>
    <row r="325" spans="10:10" x14ac:dyDescent="0.25">
      <c r="J325" s="32"/>
    </row>
    <row r="326" spans="10:10" x14ac:dyDescent="0.25">
      <c r="J326" s="32"/>
    </row>
    <row r="327" spans="10:10" x14ac:dyDescent="0.25">
      <c r="J327" s="32"/>
    </row>
    <row r="328" spans="10:10" x14ac:dyDescent="0.25">
      <c r="J328" s="32"/>
    </row>
    <row r="329" spans="10:10" x14ac:dyDescent="0.25">
      <c r="J329" s="32"/>
    </row>
    <row r="330" spans="10:10" x14ac:dyDescent="0.25">
      <c r="J330" s="32"/>
    </row>
    <row r="331" spans="10:10" x14ac:dyDescent="0.25">
      <c r="J331" s="32"/>
    </row>
    <row r="332" spans="10:10" x14ac:dyDescent="0.25">
      <c r="J332" s="32"/>
    </row>
    <row r="333" spans="10:10" x14ac:dyDescent="0.25">
      <c r="J333" s="32"/>
    </row>
    <row r="334" spans="10:10" x14ac:dyDescent="0.25">
      <c r="J334" s="32"/>
    </row>
    <row r="335" spans="10:10" x14ac:dyDescent="0.25">
      <c r="J335" s="32"/>
    </row>
    <row r="336" spans="10:10" x14ac:dyDescent="0.25">
      <c r="J336" s="32"/>
    </row>
    <row r="337" spans="10:10" x14ac:dyDescent="0.25">
      <c r="J337" s="32"/>
    </row>
    <row r="338" spans="10:10" x14ac:dyDescent="0.25">
      <c r="J338" s="32"/>
    </row>
    <row r="339" spans="10:10" x14ac:dyDescent="0.25">
      <c r="J339" s="32"/>
    </row>
    <row r="340" spans="10:10" x14ac:dyDescent="0.25">
      <c r="J340" s="32"/>
    </row>
    <row r="341" spans="10:10" x14ac:dyDescent="0.25">
      <c r="J341" s="32"/>
    </row>
    <row r="342" spans="10:10" x14ac:dyDescent="0.25">
      <c r="J342" s="32"/>
    </row>
    <row r="343" spans="10:10" x14ac:dyDescent="0.25">
      <c r="J343" s="32"/>
    </row>
    <row r="344" spans="10:10" x14ac:dyDescent="0.25">
      <c r="J344" s="32"/>
    </row>
    <row r="345" spans="10:10" x14ac:dyDescent="0.25">
      <c r="J345" s="32"/>
    </row>
    <row r="346" spans="10:10" x14ac:dyDescent="0.25">
      <c r="J346" s="32"/>
    </row>
    <row r="347" spans="10:10" x14ac:dyDescent="0.25">
      <c r="J347" s="32"/>
    </row>
    <row r="348" spans="10:10" x14ac:dyDescent="0.25">
      <c r="J348" s="32"/>
    </row>
    <row r="349" spans="10:10" x14ac:dyDescent="0.25">
      <c r="J349" s="32"/>
    </row>
    <row r="350" spans="10:10" x14ac:dyDescent="0.25">
      <c r="J350" s="32"/>
    </row>
    <row r="351" spans="10:10" x14ac:dyDescent="0.25">
      <c r="J351" s="32"/>
    </row>
    <row r="352" spans="10:10" x14ac:dyDescent="0.25">
      <c r="J352" s="32"/>
    </row>
    <row r="353" spans="10:10" x14ac:dyDescent="0.25">
      <c r="J353" s="32"/>
    </row>
    <row r="354" spans="10:10" x14ac:dyDescent="0.25">
      <c r="J354" s="32"/>
    </row>
    <row r="355" spans="10:10" x14ac:dyDescent="0.25">
      <c r="J355" s="32"/>
    </row>
    <row r="356" spans="10:10" x14ac:dyDescent="0.25">
      <c r="J356" s="32"/>
    </row>
    <row r="357" spans="10:10" x14ac:dyDescent="0.25">
      <c r="J357" s="32"/>
    </row>
    <row r="358" spans="10:10" x14ac:dyDescent="0.25">
      <c r="J358" s="32"/>
    </row>
    <row r="359" spans="10:10" x14ac:dyDescent="0.25">
      <c r="J359" s="32"/>
    </row>
    <row r="360" spans="10:10" x14ac:dyDescent="0.25">
      <c r="J360" s="32"/>
    </row>
    <row r="361" spans="10:10" x14ac:dyDescent="0.25">
      <c r="J361" s="32"/>
    </row>
    <row r="362" spans="10:10" x14ac:dyDescent="0.25">
      <c r="J362" s="32"/>
    </row>
    <row r="363" spans="10:10" x14ac:dyDescent="0.25">
      <c r="J363" s="32"/>
    </row>
    <row r="364" spans="10:10" x14ac:dyDescent="0.25">
      <c r="J364" s="32"/>
    </row>
    <row r="365" spans="10:10" x14ac:dyDescent="0.25">
      <c r="J365" s="32"/>
    </row>
    <row r="366" spans="10:10" x14ac:dyDescent="0.25">
      <c r="J366" s="32"/>
    </row>
    <row r="367" spans="10:10" x14ac:dyDescent="0.25">
      <c r="J367" s="32"/>
    </row>
    <row r="368" spans="10:10" x14ac:dyDescent="0.25">
      <c r="J368" s="32"/>
    </row>
    <row r="369" spans="10:10" x14ac:dyDescent="0.25">
      <c r="J369" s="32"/>
    </row>
    <row r="370" spans="10:10" x14ac:dyDescent="0.25">
      <c r="J370" s="32"/>
    </row>
    <row r="371" spans="10:10" x14ac:dyDescent="0.25">
      <c r="J371" s="32"/>
    </row>
    <row r="372" spans="10:10" x14ac:dyDescent="0.25">
      <c r="J372" s="32"/>
    </row>
    <row r="373" spans="10:10" x14ac:dyDescent="0.25">
      <c r="J373" s="32"/>
    </row>
    <row r="374" spans="10:10" x14ac:dyDescent="0.25">
      <c r="J374" s="32"/>
    </row>
    <row r="375" spans="10:10" x14ac:dyDescent="0.25">
      <c r="J375" s="32"/>
    </row>
    <row r="376" spans="10:10" x14ac:dyDescent="0.25">
      <c r="J376" s="32"/>
    </row>
    <row r="377" spans="10:10" x14ac:dyDescent="0.25">
      <c r="J377" s="32"/>
    </row>
    <row r="378" spans="10:10" x14ac:dyDescent="0.25">
      <c r="J378" s="32"/>
    </row>
    <row r="379" spans="10:10" x14ac:dyDescent="0.25">
      <c r="J379" s="32"/>
    </row>
    <row r="380" spans="10:10" x14ac:dyDescent="0.25">
      <c r="J380" s="32"/>
    </row>
    <row r="381" spans="10:10" x14ac:dyDescent="0.25">
      <c r="J381" s="32"/>
    </row>
    <row r="382" spans="10:10" x14ac:dyDescent="0.25">
      <c r="J382" s="32"/>
    </row>
    <row r="383" spans="10:10" x14ac:dyDescent="0.25">
      <c r="J383" s="32"/>
    </row>
    <row r="384" spans="10:10" x14ac:dyDescent="0.25">
      <c r="J384" s="32"/>
    </row>
    <row r="385" spans="10:10" x14ac:dyDescent="0.25">
      <c r="J385" s="32"/>
    </row>
    <row r="386" spans="10:10" x14ac:dyDescent="0.25">
      <c r="J386" s="32"/>
    </row>
    <row r="387" spans="10:10" x14ac:dyDescent="0.25">
      <c r="J387" s="32"/>
    </row>
    <row r="388" spans="10:10" x14ac:dyDescent="0.25">
      <c r="J388" s="32"/>
    </row>
    <row r="389" spans="10:10" x14ac:dyDescent="0.25">
      <c r="J389" s="32"/>
    </row>
    <row r="390" spans="10:10" x14ac:dyDescent="0.25">
      <c r="J390" s="32"/>
    </row>
    <row r="391" spans="10:10" x14ac:dyDescent="0.25">
      <c r="J391" s="32"/>
    </row>
    <row r="392" spans="10:10" x14ac:dyDescent="0.25">
      <c r="J392" s="32"/>
    </row>
    <row r="393" spans="10:10" x14ac:dyDescent="0.25">
      <c r="J393" s="32"/>
    </row>
    <row r="394" spans="10:10" x14ac:dyDescent="0.25">
      <c r="J394" s="32"/>
    </row>
    <row r="395" spans="10:10" x14ac:dyDescent="0.25">
      <c r="J395" s="32"/>
    </row>
    <row r="396" spans="10:10" x14ac:dyDescent="0.25">
      <c r="J396" s="32"/>
    </row>
    <row r="397" spans="10:10" x14ac:dyDescent="0.25">
      <c r="J397" s="32"/>
    </row>
    <row r="398" spans="10:10" x14ac:dyDescent="0.25">
      <c r="J398" s="32"/>
    </row>
    <row r="399" spans="10:10" x14ac:dyDescent="0.25">
      <c r="J399" s="32"/>
    </row>
    <row r="400" spans="10:10" x14ac:dyDescent="0.25">
      <c r="J400" s="32"/>
    </row>
    <row r="401" spans="10:10" x14ac:dyDescent="0.25">
      <c r="J401" s="32"/>
    </row>
    <row r="402" spans="10:10" x14ac:dyDescent="0.25">
      <c r="J402" s="32"/>
    </row>
    <row r="403" spans="10:10" x14ac:dyDescent="0.25">
      <c r="J403" s="32"/>
    </row>
    <row r="404" spans="10:10" x14ac:dyDescent="0.25">
      <c r="J404" s="32"/>
    </row>
    <row r="405" spans="10:10" x14ac:dyDescent="0.25">
      <c r="J405" s="32"/>
    </row>
    <row r="406" spans="10:10" x14ac:dyDescent="0.25">
      <c r="J406" s="32"/>
    </row>
    <row r="407" spans="10:10" x14ac:dyDescent="0.25">
      <c r="J407" s="32"/>
    </row>
    <row r="408" spans="10:10" x14ac:dyDescent="0.25">
      <c r="J408" s="32"/>
    </row>
    <row r="409" spans="10:10" x14ac:dyDescent="0.25">
      <c r="J409" s="32"/>
    </row>
    <row r="410" spans="10:10" x14ac:dyDescent="0.25">
      <c r="J410" s="32"/>
    </row>
    <row r="411" spans="10:10" x14ac:dyDescent="0.25">
      <c r="J411" s="32"/>
    </row>
    <row r="412" spans="10:10" x14ac:dyDescent="0.25">
      <c r="J412" s="32"/>
    </row>
    <row r="413" spans="10:10" x14ac:dyDescent="0.25">
      <c r="J413" s="32"/>
    </row>
    <row r="414" spans="10:10" x14ac:dyDescent="0.25">
      <c r="J414" s="32"/>
    </row>
    <row r="415" spans="10:10" x14ac:dyDescent="0.25">
      <c r="J415" s="32"/>
    </row>
    <row r="416" spans="10:10" x14ac:dyDescent="0.25">
      <c r="J416" s="32"/>
    </row>
    <row r="417" spans="10:10" x14ac:dyDescent="0.25">
      <c r="J417" s="32"/>
    </row>
    <row r="418" spans="10:10" x14ac:dyDescent="0.25">
      <c r="J418" s="32"/>
    </row>
    <row r="419" spans="10:10" x14ac:dyDescent="0.25">
      <c r="J419" s="32"/>
    </row>
    <row r="420" spans="10:10" x14ac:dyDescent="0.25">
      <c r="J420" s="32"/>
    </row>
    <row r="421" spans="10:10" x14ac:dyDescent="0.25">
      <c r="J421" s="32"/>
    </row>
    <row r="422" spans="10:10" x14ac:dyDescent="0.25">
      <c r="J422" s="32"/>
    </row>
    <row r="423" spans="10:10" x14ac:dyDescent="0.25">
      <c r="J423" s="32"/>
    </row>
    <row r="424" spans="10:10" x14ac:dyDescent="0.25">
      <c r="J424" s="32"/>
    </row>
    <row r="425" spans="10:10" x14ac:dyDescent="0.25">
      <c r="J425" s="32"/>
    </row>
    <row r="426" spans="10:10" x14ac:dyDescent="0.25">
      <c r="J426" s="32"/>
    </row>
    <row r="427" spans="10:10" x14ac:dyDescent="0.25">
      <c r="J427" s="32"/>
    </row>
    <row r="428" spans="10:10" x14ac:dyDescent="0.25">
      <c r="J428" s="32"/>
    </row>
    <row r="429" spans="10:10" x14ac:dyDescent="0.25">
      <c r="J429" s="32"/>
    </row>
    <row r="430" spans="10:10" x14ac:dyDescent="0.25">
      <c r="J430" s="32"/>
    </row>
    <row r="431" spans="10:10" x14ac:dyDescent="0.25">
      <c r="J431" s="32"/>
    </row>
    <row r="432" spans="10:10" x14ac:dyDescent="0.25">
      <c r="J432" s="32"/>
    </row>
    <row r="433" spans="10:10" x14ac:dyDescent="0.25">
      <c r="J433" s="32"/>
    </row>
    <row r="434" spans="10:10" x14ac:dyDescent="0.25">
      <c r="J434" s="32"/>
    </row>
    <row r="435" spans="10:10" x14ac:dyDescent="0.25">
      <c r="J435" s="32"/>
    </row>
    <row r="436" spans="10:10" x14ac:dyDescent="0.25">
      <c r="J436" s="32"/>
    </row>
    <row r="437" spans="10:10" x14ac:dyDescent="0.25">
      <c r="J437" s="32"/>
    </row>
    <row r="438" spans="10:10" x14ac:dyDescent="0.25">
      <c r="J438" s="32"/>
    </row>
    <row r="439" spans="10:10" x14ac:dyDescent="0.25">
      <c r="J439" s="32"/>
    </row>
    <row r="440" spans="10:10" x14ac:dyDescent="0.25">
      <c r="J440" s="32"/>
    </row>
    <row r="441" spans="10:10" x14ac:dyDescent="0.25">
      <c r="J441" s="32"/>
    </row>
    <row r="442" spans="10:10" x14ac:dyDescent="0.25">
      <c r="J442" s="32"/>
    </row>
    <row r="443" spans="10:10" x14ac:dyDescent="0.25">
      <c r="J443" s="32"/>
    </row>
    <row r="444" spans="10:10" x14ac:dyDescent="0.25">
      <c r="J444" s="32"/>
    </row>
    <row r="445" spans="10:10" x14ac:dyDescent="0.25">
      <c r="J445" s="32"/>
    </row>
    <row r="446" spans="10:10" x14ac:dyDescent="0.25">
      <c r="J446" s="32"/>
    </row>
    <row r="447" spans="10:10" x14ac:dyDescent="0.25">
      <c r="J447" s="32"/>
    </row>
    <row r="448" spans="10:10" x14ac:dyDescent="0.25">
      <c r="J448" s="32"/>
    </row>
    <row r="449" spans="10:10" x14ac:dyDescent="0.25">
      <c r="J449" s="32"/>
    </row>
    <row r="450" spans="10:10" x14ac:dyDescent="0.25">
      <c r="J450" s="32"/>
    </row>
    <row r="451" spans="10:10" x14ac:dyDescent="0.25">
      <c r="J451" s="32"/>
    </row>
    <row r="452" spans="10:10" x14ac:dyDescent="0.25">
      <c r="J452" s="32"/>
    </row>
    <row r="453" spans="10:10" x14ac:dyDescent="0.25">
      <c r="J453" s="32"/>
    </row>
    <row r="454" spans="10:10" x14ac:dyDescent="0.25">
      <c r="J454" s="32"/>
    </row>
    <row r="455" spans="10:10" x14ac:dyDescent="0.25">
      <c r="J455" s="32"/>
    </row>
    <row r="456" spans="10:10" x14ac:dyDescent="0.25">
      <c r="J456" s="32"/>
    </row>
    <row r="457" spans="10:10" x14ac:dyDescent="0.25">
      <c r="J457" s="32"/>
    </row>
    <row r="458" spans="10:10" x14ac:dyDescent="0.25">
      <c r="J458" s="32"/>
    </row>
    <row r="459" spans="10:10" x14ac:dyDescent="0.25">
      <c r="J459" s="32"/>
    </row>
    <row r="460" spans="10:10" x14ac:dyDescent="0.25">
      <c r="J460" s="32"/>
    </row>
    <row r="461" spans="10:10" x14ac:dyDescent="0.25">
      <c r="J461" s="32"/>
    </row>
    <row r="462" spans="10:10" x14ac:dyDescent="0.25">
      <c r="J462" s="32"/>
    </row>
    <row r="463" spans="10:10" x14ac:dyDescent="0.25">
      <c r="J463" s="32"/>
    </row>
    <row r="464" spans="10:10" x14ac:dyDescent="0.25">
      <c r="J464" s="32"/>
    </row>
    <row r="465" spans="10:10" x14ac:dyDescent="0.25">
      <c r="J465" s="32"/>
    </row>
    <row r="466" spans="10:10" x14ac:dyDescent="0.25">
      <c r="J466" s="32"/>
    </row>
    <row r="467" spans="10:10" x14ac:dyDescent="0.25">
      <c r="J467" s="32"/>
    </row>
    <row r="468" spans="10:10" x14ac:dyDescent="0.25">
      <c r="J468" s="32"/>
    </row>
    <row r="469" spans="10:10" x14ac:dyDescent="0.25">
      <c r="J469" s="32"/>
    </row>
    <row r="470" spans="10:10" x14ac:dyDescent="0.25">
      <c r="J470" s="32"/>
    </row>
    <row r="471" spans="10:10" x14ac:dyDescent="0.25">
      <c r="J471" s="32"/>
    </row>
    <row r="472" spans="10:10" x14ac:dyDescent="0.25">
      <c r="J472" s="32"/>
    </row>
    <row r="473" spans="10:10" x14ac:dyDescent="0.25">
      <c r="J473" s="32"/>
    </row>
    <row r="474" spans="10:10" x14ac:dyDescent="0.25">
      <c r="J474" s="32"/>
    </row>
    <row r="475" spans="10:10" x14ac:dyDescent="0.25">
      <c r="J475" s="32"/>
    </row>
    <row r="476" spans="10:10" x14ac:dyDescent="0.25">
      <c r="J476" s="32"/>
    </row>
    <row r="477" spans="10:10" x14ac:dyDescent="0.25">
      <c r="J477" s="32"/>
    </row>
    <row r="478" spans="10:10" x14ac:dyDescent="0.25">
      <c r="J478" s="32"/>
    </row>
    <row r="479" spans="10:10" x14ac:dyDescent="0.25">
      <c r="J479" s="32"/>
    </row>
    <row r="480" spans="10:10" x14ac:dyDescent="0.25">
      <c r="J480" s="32"/>
    </row>
    <row r="481" spans="10:10" x14ac:dyDescent="0.25">
      <c r="J481" s="32"/>
    </row>
    <row r="482" spans="10:10" x14ac:dyDescent="0.25">
      <c r="J482" s="32"/>
    </row>
    <row r="483" spans="10:10" x14ac:dyDescent="0.25">
      <c r="J483" s="32"/>
    </row>
    <row r="484" spans="10:10" x14ac:dyDescent="0.25">
      <c r="J484" s="32"/>
    </row>
    <row r="485" spans="10:10" x14ac:dyDescent="0.25">
      <c r="J485" s="32"/>
    </row>
    <row r="486" spans="10:10" x14ac:dyDescent="0.25">
      <c r="J486" s="32"/>
    </row>
    <row r="487" spans="10:10" x14ac:dyDescent="0.25">
      <c r="J487" s="32"/>
    </row>
    <row r="488" spans="10:10" x14ac:dyDescent="0.25">
      <c r="J488" s="32"/>
    </row>
    <row r="489" spans="10:10" x14ac:dyDescent="0.25">
      <c r="J489" s="32"/>
    </row>
    <row r="490" spans="10:10" x14ac:dyDescent="0.25">
      <c r="J490" s="32"/>
    </row>
    <row r="491" spans="10:10" x14ac:dyDescent="0.25">
      <c r="J491" s="32"/>
    </row>
    <row r="492" spans="10:10" x14ac:dyDescent="0.25">
      <c r="J492" s="32"/>
    </row>
    <row r="493" spans="10:10" x14ac:dyDescent="0.25">
      <c r="J493" s="32"/>
    </row>
    <row r="494" spans="10:10" x14ac:dyDescent="0.25">
      <c r="J494" s="32"/>
    </row>
    <row r="495" spans="10:10" x14ac:dyDescent="0.25">
      <c r="J495" s="32"/>
    </row>
    <row r="496" spans="10:10" x14ac:dyDescent="0.25">
      <c r="J496" s="32"/>
    </row>
    <row r="497" spans="10:10" x14ac:dyDescent="0.25">
      <c r="J497" s="32"/>
    </row>
    <row r="498" spans="10:10" x14ac:dyDescent="0.25">
      <c r="J498" s="32"/>
    </row>
    <row r="499" spans="10:10" x14ac:dyDescent="0.25">
      <c r="J499" s="32"/>
    </row>
    <row r="500" spans="10:10" x14ac:dyDescent="0.25">
      <c r="J500" s="32"/>
    </row>
    <row r="501" spans="10:10" x14ac:dyDescent="0.25">
      <c r="J501" s="32"/>
    </row>
    <row r="502" spans="10:10" x14ac:dyDescent="0.25">
      <c r="J502" s="32"/>
    </row>
    <row r="503" spans="10:10" x14ac:dyDescent="0.25">
      <c r="J503" s="32"/>
    </row>
    <row r="504" spans="10:10" x14ac:dyDescent="0.25">
      <c r="J504" s="32"/>
    </row>
    <row r="505" spans="10:10" x14ac:dyDescent="0.25">
      <c r="J505" s="32"/>
    </row>
    <row r="506" spans="10:10" x14ac:dyDescent="0.25">
      <c r="J506" s="32"/>
    </row>
    <row r="507" spans="10:10" x14ac:dyDescent="0.25">
      <c r="J507" s="32"/>
    </row>
    <row r="508" spans="10:10" x14ac:dyDescent="0.25">
      <c r="J508" s="32"/>
    </row>
    <row r="509" spans="10:10" x14ac:dyDescent="0.25">
      <c r="J509" s="32"/>
    </row>
    <row r="510" spans="10:10" x14ac:dyDescent="0.25">
      <c r="J510" s="32"/>
    </row>
    <row r="511" spans="10:10" x14ac:dyDescent="0.25">
      <c r="J511" s="32"/>
    </row>
    <row r="512" spans="10:10" x14ac:dyDescent="0.25">
      <c r="J512" s="32"/>
    </row>
    <row r="513" spans="10:10" x14ac:dyDescent="0.25">
      <c r="J513" s="32"/>
    </row>
    <row r="514" spans="10:10" x14ac:dyDescent="0.25">
      <c r="J514" s="32"/>
    </row>
    <row r="515" spans="10:10" x14ac:dyDescent="0.25">
      <c r="J515" s="32"/>
    </row>
    <row r="516" spans="10:10" x14ac:dyDescent="0.25">
      <c r="J516" s="32"/>
    </row>
    <row r="517" spans="10:10" x14ac:dyDescent="0.25">
      <c r="J517" s="32"/>
    </row>
    <row r="518" spans="10:10" x14ac:dyDescent="0.25">
      <c r="J518" s="32"/>
    </row>
    <row r="519" spans="10:10" x14ac:dyDescent="0.25">
      <c r="J519" s="32"/>
    </row>
    <row r="520" spans="10:10" x14ac:dyDescent="0.25">
      <c r="J520" s="32"/>
    </row>
    <row r="521" spans="10:10" x14ac:dyDescent="0.25">
      <c r="J521" s="32"/>
    </row>
    <row r="522" spans="10:10" x14ac:dyDescent="0.25">
      <c r="J522" s="32"/>
    </row>
    <row r="523" spans="10:10" x14ac:dyDescent="0.25">
      <c r="J523" s="32"/>
    </row>
    <row r="524" spans="10:10" x14ac:dyDescent="0.25">
      <c r="J524" s="32"/>
    </row>
    <row r="525" spans="10:10" x14ac:dyDescent="0.25">
      <c r="J525" s="32"/>
    </row>
    <row r="526" spans="10:10" x14ac:dyDescent="0.25">
      <c r="J526" s="32"/>
    </row>
    <row r="527" spans="10:10" x14ac:dyDescent="0.25">
      <c r="J527" s="32"/>
    </row>
    <row r="528" spans="10:10" x14ac:dyDescent="0.25">
      <c r="J528" s="32"/>
    </row>
    <row r="529" spans="10:10" x14ac:dyDescent="0.25">
      <c r="J529" s="32"/>
    </row>
    <row r="530" spans="10:10" x14ac:dyDescent="0.25">
      <c r="J530" s="32"/>
    </row>
    <row r="531" spans="10:10" x14ac:dyDescent="0.25">
      <c r="J531" s="32"/>
    </row>
    <row r="532" spans="10:10" x14ac:dyDescent="0.25">
      <c r="J532" s="32"/>
    </row>
    <row r="533" spans="10:10" x14ac:dyDescent="0.25">
      <c r="J533" s="32"/>
    </row>
    <row r="534" spans="10:10" x14ac:dyDescent="0.25">
      <c r="J534" s="32"/>
    </row>
    <row r="535" spans="10:10" x14ac:dyDescent="0.25">
      <c r="J535" s="32"/>
    </row>
    <row r="536" spans="10:10" x14ac:dyDescent="0.25">
      <c r="J536" s="32"/>
    </row>
    <row r="537" spans="10:10" x14ac:dyDescent="0.25">
      <c r="J537" s="32"/>
    </row>
    <row r="538" spans="10:10" x14ac:dyDescent="0.25">
      <c r="J538" s="32"/>
    </row>
    <row r="539" spans="10:10" x14ac:dyDescent="0.25">
      <c r="J539" s="32"/>
    </row>
    <row r="540" spans="10:10" x14ac:dyDescent="0.25">
      <c r="J540" s="32"/>
    </row>
    <row r="541" spans="10:10" x14ac:dyDescent="0.25">
      <c r="J541" s="32"/>
    </row>
    <row r="542" spans="10:10" x14ac:dyDescent="0.25">
      <c r="J542" s="32"/>
    </row>
    <row r="543" spans="10:10" x14ac:dyDescent="0.25">
      <c r="J543" s="32"/>
    </row>
    <row r="544" spans="10:10" x14ac:dyDescent="0.25">
      <c r="J544" s="32"/>
    </row>
    <row r="545" spans="10:10" x14ac:dyDescent="0.25">
      <c r="J545" s="32"/>
    </row>
    <row r="546" spans="10:10" x14ac:dyDescent="0.25">
      <c r="J546" s="32"/>
    </row>
    <row r="547" spans="10:10" x14ac:dyDescent="0.25">
      <c r="J547" s="32"/>
    </row>
    <row r="548" spans="10:10" x14ac:dyDescent="0.25">
      <c r="J548" s="32"/>
    </row>
    <row r="549" spans="10:10" x14ac:dyDescent="0.25">
      <c r="J549" s="32"/>
    </row>
    <row r="550" spans="10:10" x14ac:dyDescent="0.25">
      <c r="J550" s="32"/>
    </row>
    <row r="551" spans="10:10" x14ac:dyDescent="0.25">
      <c r="J551" s="32"/>
    </row>
    <row r="552" spans="10:10" x14ac:dyDescent="0.25">
      <c r="J552" s="32"/>
    </row>
    <row r="553" spans="10:10" x14ac:dyDescent="0.25">
      <c r="J553" s="32"/>
    </row>
    <row r="554" spans="10:10" x14ac:dyDescent="0.25">
      <c r="J554" s="32"/>
    </row>
    <row r="555" spans="10:10" x14ac:dyDescent="0.25">
      <c r="J555" s="32"/>
    </row>
    <row r="556" spans="10:10" x14ac:dyDescent="0.25">
      <c r="J556" s="32"/>
    </row>
    <row r="557" spans="10:10" x14ac:dyDescent="0.25">
      <c r="J557" s="32"/>
    </row>
    <row r="558" spans="10:10" x14ac:dyDescent="0.25">
      <c r="J558" s="32"/>
    </row>
    <row r="559" spans="10:10" x14ac:dyDescent="0.25">
      <c r="J559" s="32"/>
    </row>
    <row r="560" spans="10:10" x14ac:dyDescent="0.25">
      <c r="J560" s="32"/>
    </row>
    <row r="561" spans="10:10" x14ac:dyDescent="0.25">
      <c r="J561" s="32"/>
    </row>
    <row r="562" spans="10:10" x14ac:dyDescent="0.25">
      <c r="J562" s="32"/>
    </row>
    <row r="563" spans="10:10" x14ac:dyDescent="0.25">
      <c r="J563" s="32"/>
    </row>
    <row r="564" spans="10:10" x14ac:dyDescent="0.25">
      <c r="J564" s="32"/>
    </row>
    <row r="565" spans="10:10" x14ac:dyDescent="0.25">
      <c r="J565" s="32"/>
    </row>
    <row r="566" spans="10:10" x14ac:dyDescent="0.25">
      <c r="J566" s="32"/>
    </row>
    <row r="567" spans="10:10" x14ac:dyDescent="0.25">
      <c r="J567" s="32"/>
    </row>
    <row r="568" spans="10:10" x14ac:dyDescent="0.25">
      <c r="J568" s="32"/>
    </row>
    <row r="569" spans="10:10" x14ac:dyDescent="0.25">
      <c r="J569" s="32"/>
    </row>
    <row r="570" spans="10:10" x14ac:dyDescent="0.25">
      <c r="J570" s="32"/>
    </row>
    <row r="571" spans="10:10" x14ac:dyDescent="0.25">
      <c r="J571" s="32"/>
    </row>
    <row r="572" spans="10:10" x14ac:dyDescent="0.25">
      <c r="J572" s="32"/>
    </row>
    <row r="573" spans="10:10" x14ac:dyDescent="0.25">
      <c r="J573" s="32"/>
    </row>
    <row r="574" spans="10:10" x14ac:dyDescent="0.25">
      <c r="J574" s="32"/>
    </row>
    <row r="575" spans="10:10" x14ac:dyDescent="0.25">
      <c r="J575" s="32"/>
    </row>
    <row r="576" spans="10:10" x14ac:dyDescent="0.25">
      <c r="J576" s="32"/>
    </row>
    <row r="577" spans="10:10" x14ac:dyDescent="0.25">
      <c r="J577" s="32"/>
    </row>
    <row r="578" spans="10:10" x14ac:dyDescent="0.25">
      <c r="J578" s="32"/>
    </row>
    <row r="579" spans="10:10" x14ac:dyDescent="0.25">
      <c r="J579" s="32"/>
    </row>
    <row r="580" spans="10:10" x14ac:dyDescent="0.25">
      <c r="J580" s="32"/>
    </row>
    <row r="581" spans="10:10" x14ac:dyDescent="0.25">
      <c r="J581" s="32"/>
    </row>
    <row r="582" spans="10:10" x14ac:dyDescent="0.25">
      <c r="J582" s="32"/>
    </row>
    <row r="583" spans="10:10" x14ac:dyDescent="0.25">
      <c r="J583" s="32"/>
    </row>
    <row r="584" spans="10:10" x14ac:dyDescent="0.25">
      <c r="J584" s="32"/>
    </row>
    <row r="585" spans="10:10" x14ac:dyDescent="0.25">
      <c r="J585" s="32"/>
    </row>
    <row r="586" spans="10:10" x14ac:dyDescent="0.25">
      <c r="J586" s="32"/>
    </row>
    <row r="587" spans="10:10" x14ac:dyDescent="0.25">
      <c r="J587" s="32"/>
    </row>
    <row r="588" spans="10:10" x14ac:dyDescent="0.25">
      <c r="J588" s="32"/>
    </row>
    <row r="589" spans="10:10" x14ac:dyDescent="0.25">
      <c r="J589" s="32"/>
    </row>
    <row r="590" spans="10:10" x14ac:dyDescent="0.25">
      <c r="J590" s="32"/>
    </row>
    <row r="591" spans="10:10" x14ac:dyDescent="0.25">
      <c r="J591" s="32"/>
    </row>
    <row r="592" spans="10:10" x14ac:dyDescent="0.25">
      <c r="J592" s="32"/>
    </row>
    <row r="593" spans="10:10" x14ac:dyDescent="0.25">
      <c r="J593" s="32"/>
    </row>
    <row r="594" spans="10:10" x14ac:dyDescent="0.25">
      <c r="J594" s="32"/>
    </row>
    <row r="595" spans="10:10" x14ac:dyDescent="0.25">
      <c r="J595" s="32"/>
    </row>
    <row r="596" spans="10:10" x14ac:dyDescent="0.25">
      <c r="J596" s="32"/>
    </row>
    <row r="597" spans="10:10" x14ac:dyDescent="0.25">
      <c r="J597" s="32"/>
    </row>
    <row r="598" spans="10:10" x14ac:dyDescent="0.25">
      <c r="J598" s="32"/>
    </row>
    <row r="599" spans="10:10" x14ac:dyDescent="0.25">
      <c r="J599" s="32"/>
    </row>
    <row r="600" spans="10:10" x14ac:dyDescent="0.25">
      <c r="J600" s="32"/>
    </row>
    <row r="601" spans="10:10" x14ac:dyDescent="0.25">
      <c r="J601" s="32"/>
    </row>
    <row r="602" spans="10:10" x14ac:dyDescent="0.25">
      <c r="J602" s="32"/>
    </row>
    <row r="603" spans="10:10" x14ac:dyDescent="0.25">
      <c r="J603" s="32"/>
    </row>
    <row r="604" spans="10:10" x14ac:dyDescent="0.25">
      <c r="J604" s="32"/>
    </row>
    <row r="605" spans="10:10" x14ac:dyDescent="0.25">
      <c r="J605" s="32"/>
    </row>
    <row r="606" spans="10:10" x14ac:dyDescent="0.25">
      <c r="J606" s="32"/>
    </row>
    <row r="607" spans="10:10" x14ac:dyDescent="0.25">
      <c r="J607" s="32"/>
    </row>
    <row r="608" spans="10:10" x14ac:dyDescent="0.25">
      <c r="J608" s="32"/>
    </row>
    <row r="609" spans="10:10" x14ac:dyDescent="0.25">
      <c r="J609" s="32"/>
    </row>
    <row r="610" spans="10:10" x14ac:dyDescent="0.25">
      <c r="J610" s="32"/>
    </row>
    <row r="611" spans="10:10" x14ac:dyDescent="0.25">
      <c r="J611" s="32"/>
    </row>
    <row r="612" spans="10:10" x14ac:dyDescent="0.25">
      <c r="J612" s="32"/>
    </row>
    <row r="613" spans="10:10" x14ac:dyDescent="0.25">
      <c r="J613" s="32"/>
    </row>
    <row r="614" spans="10:10" x14ac:dyDescent="0.25">
      <c r="J614" s="32"/>
    </row>
    <row r="615" spans="10:10" x14ac:dyDescent="0.25">
      <c r="J615" s="32"/>
    </row>
    <row r="616" spans="10:10" x14ac:dyDescent="0.25">
      <c r="J616" s="32"/>
    </row>
    <row r="617" spans="10:10" x14ac:dyDescent="0.25">
      <c r="J617" s="32"/>
    </row>
    <row r="618" spans="10:10" x14ac:dyDescent="0.25">
      <c r="J618" s="32"/>
    </row>
  </sheetData>
  <autoFilter ref="A6:W6">
    <sortState ref="A7:W344">
      <sortCondition ref="J4"/>
    </sortState>
  </autoFilter>
  <mergeCells count="15">
    <mergeCell ref="T39:W39"/>
    <mergeCell ref="T43:W43"/>
    <mergeCell ref="T44:W44"/>
    <mergeCell ref="T45:W45"/>
    <mergeCell ref="A1:W1"/>
    <mergeCell ref="A2:W2"/>
    <mergeCell ref="A4:A5"/>
    <mergeCell ref="W4:W5"/>
    <mergeCell ref="U4:U5"/>
    <mergeCell ref="V4:V5"/>
    <mergeCell ref="B4:J4"/>
    <mergeCell ref="M4:P4"/>
    <mergeCell ref="L4:L5"/>
    <mergeCell ref="Q4:Q5"/>
    <mergeCell ref="S4:S5"/>
  </mergeCells>
  <conditionalFormatting sqref="Q7:Q34 L7:L34">
    <cfRule type="cellIs" dxfId="4" priority="112" operator="equal">
      <formula>0</formula>
    </cfRule>
  </conditionalFormatting>
  <conditionalFormatting sqref="N7:N34">
    <cfRule type="expression" dxfId="3" priority="116">
      <formula>IF(OR(#REF!="PELAKSANA",#REF!="JPT",#REF!="ADMINISTRATOR",#REF!="PENGAWAS"),TRUE,FALSE)</formula>
    </cfRule>
  </conditionalFormatting>
  <conditionalFormatting sqref="M7:N34">
    <cfRule type="expression" dxfId="2" priority="117">
      <formula>IF(OR(#REF!="PELAKSANA",#REF!="FUNGSIONAL"),TRUE,FALSE)</formula>
    </cfRule>
  </conditionalFormatting>
  <conditionalFormatting sqref="M7:N34">
    <cfRule type="expression" dxfId="1" priority="26">
      <formula>IF(OR(F7="PELAKSANA",F7="FUNGSIONAL"),TRUE,FALSE)</formula>
    </cfRule>
  </conditionalFormatting>
  <conditionalFormatting sqref="N7:N34">
    <cfRule type="expression" dxfId="0" priority="45">
      <formula>IF(OR(F7="PELAKSANA",F7="JPT",F7="ADMINISTRATOR",F7="PENGAWAS"),TRUE,FALSE)</formula>
    </cfRule>
  </conditionalFormatting>
  <dataValidations xWindow="1060" yWindow="399" count="8">
    <dataValidation type="list" allowBlank="1" showInputMessage="1" showErrorMessage="1" sqref="D7:D34">
      <formula1>"Pembina Utama,Pembina UtamaMadya,Pembina Utama Muda,Pembina Tingkat I,Pembina,Penata Tingkat I,Penata,Penata Muda Tingkat I,Penata Muda,Pengatur Tingkat I,Pengatur,Pengatur Muda Tingkat I,Pengatur Muda,Juru Tingkat I,Juru,Juru Muda Tingkat I,Juru Muda"</formula1>
    </dataValidation>
    <dataValidation type="list" allowBlank="1" showInputMessage="1" showErrorMessage="1" promptTitle="PERHATIAN" prompt="PILIH SALAH SATU" sqref="F7:F34">
      <formula1>"JPT,ADMINISTRATOR,PENGAWAS,PELAKSANA,FUNGSIONAL"</formula1>
    </dataValidation>
    <dataValidation type="list" allowBlank="1" showInputMessage="1" showErrorMessage="1" promptTitle="PERINGATAN" prompt="PILIH SALAH SATU" sqref="R7:R34">
      <formula1>"91-100,76-90,61-75,51-60,&lt;50"</formula1>
    </dataValidation>
    <dataValidation type="list" allowBlank="1" showInputMessage="1" showErrorMessage="1" promptTitle="PERHATIAN" prompt="PILIH SALAH SATU" sqref="T7:T34">
      <formula1>"TIDAK PERNAH,RINGAN,SEDANG,BERAT"</formula1>
    </dataValidation>
    <dataValidation allowBlank="1" showInputMessage="1" showErrorMessage="1" promptTitle="PERHATIAN" prompt="JENIS JABATAN HARUS SUDAH DIISI" sqref="M7:N34"/>
    <dataValidation type="list" allowBlank="1" showInputMessage="1" showErrorMessage="1" sqref="E7:E34">
      <formula1>"L,P"</formula1>
    </dataValidation>
    <dataValidation type="list" allowBlank="1" showInputMessage="1" showErrorMessage="1" promptTitle="PERHATIAN" prompt="PILIH SALAH SATU" sqref="K7:K34">
      <formula1>"S3,S2,S1/D4,D3,SMA/D1/D2,SMP/SD"</formula1>
    </dataValidation>
    <dataValidation type="list" allowBlank="1" showInputMessage="1" showErrorMessage="1" sqref="G7:G34">
      <formula1>"JPT Utama,JPT Madya,JPT Pratama,Administrator,Pengawas,Ahli Utama,Ahli Madya,Ahli Muda,Ahli Pertama,Penyelia,Mahir,Trampil,Pemula,Pelaksana"</formula1>
    </dataValidation>
  </dataValidations>
  <pageMargins left="0.19685039370078741" right="0.70866141732283472" top="0.3937007874015748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9"/>
  <sheetViews>
    <sheetView workbookViewId="0">
      <selection activeCell="D56" sqref="D56"/>
    </sheetView>
  </sheetViews>
  <sheetFormatPr defaultColWidth="0" defaultRowHeight="15" zeroHeight="1" x14ac:dyDescent="0.25"/>
  <cols>
    <col min="1" max="1" width="43.7109375" style="1" customWidth="1"/>
    <col min="2" max="2" width="15.5703125" style="1" bestFit="1" customWidth="1"/>
    <col min="3" max="3" width="17.7109375" style="1" bestFit="1" customWidth="1"/>
    <col min="4" max="4" width="12.5703125" style="1" bestFit="1" customWidth="1"/>
    <col min="5" max="5" width="13.140625" style="1" bestFit="1" customWidth="1"/>
    <col min="6" max="6" width="12.140625" style="1" bestFit="1" customWidth="1"/>
    <col min="7" max="7" width="17.28515625" style="1" customWidth="1"/>
    <col min="8" max="9" width="9.140625" style="1" customWidth="1"/>
    <col min="10" max="16384" width="9.140625" style="1" hidden="1"/>
  </cols>
  <sheetData>
    <row r="1" spans="1:7" ht="15.75" x14ac:dyDescent="0.25">
      <c r="A1" s="76" t="s">
        <v>27</v>
      </c>
      <c r="B1" s="76"/>
      <c r="C1" s="76"/>
      <c r="D1" s="76"/>
      <c r="E1" s="76"/>
      <c r="F1" s="76"/>
      <c r="G1" s="76"/>
    </row>
    <row r="2" spans="1:7" ht="15.75" x14ac:dyDescent="0.25">
      <c r="A2" s="76" t="s">
        <v>196</v>
      </c>
      <c r="B2" s="76"/>
      <c r="C2" s="76"/>
      <c r="D2" s="76"/>
      <c r="E2" s="76"/>
      <c r="F2" s="76"/>
      <c r="G2" s="76"/>
    </row>
    <row r="3" spans="1:7" ht="36" customHeight="1" x14ac:dyDescent="0.25">
      <c r="A3" s="77" t="s">
        <v>146</v>
      </c>
      <c r="B3" s="78"/>
      <c r="C3" s="78"/>
      <c r="D3" s="78"/>
      <c r="E3" s="78"/>
      <c r="F3" s="78"/>
      <c r="G3" s="78"/>
    </row>
    <row r="4" spans="1:7" x14ac:dyDescent="0.25">
      <c r="A4" s="2" t="s">
        <v>28</v>
      </c>
      <c r="B4" s="3"/>
      <c r="E4" s="4"/>
      <c r="F4" s="5"/>
    </row>
    <row r="5" spans="1:7" x14ac:dyDescent="0.25">
      <c r="A5" s="6" t="s">
        <v>29</v>
      </c>
      <c r="B5" s="7">
        <f>IFERROR(COUNTIF(KECAMATANDAGANGAN!#REF!,"L"),0)</f>
        <v>0</v>
      </c>
      <c r="C5" s="8"/>
      <c r="D5" s="8"/>
      <c r="E5" s="4"/>
      <c r="F5" s="5"/>
    </row>
    <row r="6" spans="1:7" x14ac:dyDescent="0.25">
      <c r="A6" s="9" t="s">
        <v>30</v>
      </c>
      <c r="B6" s="10">
        <f>IFERROR(AVERAGEIF(KECAMATANDAGANGAN!#REF!,"L",KECAMATANDAGANGAN!#REF!),0)</f>
        <v>0</v>
      </c>
      <c r="C6" s="8"/>
      <c r="D6" s="8"/>
      <c r="E6" s="4"/>
      <c r="F6" s="5"/>
    </row>
    <row r="7" spans="1:7" x14ac:dyDescent="0.25">
      <c r="A7" s="9" t="s">
        <v>31</v>
      </c>
      <c r="B7" s="10">
        <f>IFERROR(AVERAGEIF(KECAMATANDAGANGAN!#REF!,"L",KECAMATANDAGANGAN!#REF!),0)</f>
        <v>0</v>
      </c>
      <c r="C7" s="8"/>
      <c r="D7" s="8"/>
      <c r="E7" s="4"/>
      <c r="F7" s="5"/>
    </row>
    <row r="8" spans="1:7" x14ac:dyDescent="0.25">
      <c r="A8" s="9" t="s">
        <v>32</v>
      </c>
      <c r="B8" s="10">
        <f>IFERROR(AVERAGEIF(KECAMATANDAGANGAN!#REF!,"L",KECAMATANDAGANGAN!#REF!),0)</f>
        <v>0</v>
      </c>
      <c r="C8" s="8"/>
      <c r="D8" s="8"/>
      <c r="E8" s="4"/>
      <c r="F8" s="5"/>
    </row>
    <row r="9" spans="1:7" x14ac:dyDescent="0.25">
      <c r="A9" s="9" t="s">
        <v>33</v>
      </c>
      <c r="B9" s="10">
        <f>IFERROR(AVERAGEIF(KECAMATANDAGANGAN!#REF!,"L",KECAMATANDAGANGAN!#REF!),0)</f>
        <v>0</v>
      </c>
      <c r="C9" s="8"/>
      <c r="D9" s="8"/>
      <c r="E9" s="4"/>
      <c r="F9" s="5"/>
    </row>
    <row r="10" spans="1:7" x14ac:dyDescent="0.25">
      <c r="B10" s="8"/>
      <c r="C10" s="8"/>
      <c r="D10" s="8"/>
      <c r="E10" s="4"/>
      <c r="F10" s="5"/>
    </row>
    <row r="11" spans="1:7" x14ac:dyDescent="0.25">
      <c r="A11" s="11" t="s">
        <v>34</v>
      </c>
      <c r="B11" s="8"/>
      <c r="C11" s="8"/>
      <c r="D11" s="8"/>
      <c r="E11" s="4"/>
      <c r="F11" s="5"/>
    </row>
    <row r="12" spans="1:7" x14ac:dyDescent="0.25">
      <c r="A12" s="9" t="s">
        <v>35</v>
      </c>
      <c r="B12" s="12">
        <f>IFERROR(COUNTIF(KECAMATANDAGANGAN!#REF!,"P"),0)</f>
        <v>0</v>
      </c>
      <c r="C12" s="8"/>
      <c r="D12" s="8"/>
      <c r="E12" s="4"/>
      <c r="F12" s="5"/>
    </row>
    <row r="13" spans="1:7" x14ac:dyDescent="0.25">
      <c r="A13" s="9" t="s">
        <v>30</v>
      </c>
      <c r="B13" s="10">
        <f>IFERROR(AVERAGEIF(KECAMATANDAGANGAN!#REF!,"P",KECAMATANDAGANGAN!#REF!),0)</f>
        <v>0</v>
      </c>
      <c r="C13" s="8"/>
      <c r="D13" s="8"/>
      <c r="E13" s="4"/>
      <c r="F13" s="5"/>
    </row>
    <row r="14" spans="1:7" x14ac:dyDescent="0.25">
      <c r="A14" s="9" t="s">
        <v>31</v>
      </c>
      <c r="B14" s="10">
        <f>IFERROR(AVERAGEIF(KECAMATANDAGANGAN!#REF!,"P",KECAMATANDAGANGAN!#REF!),0)</f>
        <v>0</v>
      </c>
      <c r="C14" s="8"/>
      <c r="D14" s="8"/>
      <c r="E14" s="4"/>
      <c r="F14" s="5"/>
    </row>
    <row r="15" spans="1:7" x14ac:dyDescent="0.25">
      <c r="A15" s="9" t="s">
        <v>32</v>
      </c>
      <c r="B15" s="10">
        <f>IFERROR(AVERAGEIF(KECAMATANDAGANGAN!#REF!,"P",KECAMATANDAGANGAN!#REF!),0)</f>
        <v>0</v>
      </c>
      <c r="C15" s="8"/>
      <c r="D15" s="8"/>
      <c r="E15" s="4"/>
      <c r="F15" s="5"/>
    </row>
    <row r="16" spans="1:7" x14ac:dyDescent="0.25">
      <c r="A16" s="9" t="s">
        <v>33</v>
      </c>
      <c r="B16" s="10">
        <f>IFERROR(AVERAGEIF(KECAMATANDAGANGAN!#REF!,"P",KECAMATANDAGANGAN!#REF!),0)</f>
        <v>0</v>
      </c>
      <c r="C16" s="8"/>
      <c r="D16" s="8"/>
      <c r="E16" s="4"/>
      <c r="F16" s="5"/>
    </row>
    <row r="17" spans="1:6" x14ac:dyDescent="0.25">
      <c r="B17" s="8"/>
      <c r="C17" s="8"/>
      <c r="D17" s="8"/>
      <c r="E17" s="13"/>
      <c r="F17" s="5"/>
    </row>
    <row r="18" spans="1:6" x14ac:dyDescent="0.25">
      <c r="A18" s="11" t="s">
        <v>36</v>
      </c>
      <c r="B18" s="8"/>
      <c r="C18" s="8"/>
      <c r="D18" s="8"/>
      <c r="E18" s="8"/>
      <c r="F18" s="8"/>
    </row>
    <row r="19" spans="1:6" x14ac:dyDescent="0.25">
      <c r="A19" s="14"/>
      <c r="B19" s="15" t="s">
        <v>37</v>
      </c>
      <c r="C19" s="15" t="s">
        <v>38</v>
      </c>
      <c r="D19" s="15" t="s">
        <v>39</v>
      </c>
      <c r="E19" s="8"/>
      <c r="F19" s="8"/>
    </row>
    <row r="20" spans="1:6" x14ac:dyDescent="0.25">
      <c r="A20" s="16" t="s">
        <v>40</v>
      </c>
      <c r="B20" s="17">
        <f>IFERROR(COUNTIF(KECAMATANDAGANGAN!#REF!,"JPT")+COUNTIF(KECAMATANDAGANGAN!#REF!,"Administrator")+COUNTIF(KECAMATANDAGANGAN!#REF!,"Pengawas"),0)</f>
        <v>0</v>
      </c>
      <c r="C20" s="17">
        <f>IFERROR(COUNTIF(KECAMATANDAGANGAN!#REF!,"Fungsional"),0)</f>
        <v>0</v>
      </c>
      <c r="D20" s="17">
        <f>IFERROR(COUNTIF(KECAMATANDAGANGAN!#REF!,"Pelaksana"),0)</f>
        <v>0</v>
      </c>
      <c r="E20" s="18"/>
      <c r="F20" s="8"/>
    </row>
    <row r="21" spans="1:6" x14ac:dyDescent="0.25">
      <c r="A21" s="16" t="s">
        <v>30</v>
      </c>
      <c r="B21" s="10">
        <f>IFERROR(AVERAGEIF(KECAMATANDAGANGAN!#REF!,"STRUKTURAL",KECAMATANDAGANGAN!#REF!),0)</f>
        <v>0</v>
      </c>
      <c r="C21" s="10">
        <f>IFERROR(AVERAGEIF(KECAMATANDAGANGAN!#REF!,"FUNGSIONAL",KECAMATANDAGANGAN!#REF!),0)</f>
        <v>0</v>
      </c>
      <c r="D21" s="10">
        <f>IFERROR(AVERAGEIF(KECAMATANDAGANGAN!#REF!,"PELAKSANA",KECAMATANDAGANGAN!#REF!),0)</f>
        <v>0</v>
      </c>
      <c r="E21" s="8"/>
      <c r="F21" s="8"/>
    </row>
    <row r="22" spans="1:6" x14ac:dyDescent="0.25">
      <c r="A22" s="16" t="s">
        <v>31</v>
      </c>
      <c r="B22" s="10">
        <f>IFERROR(AVERAGEIF(KECAMATANDAGANGAN!#REF!,"STRUKTURAL",KECAMATANDAGANGAN!#REF!),0)</f>
        <v>0</v>
      </c>
      <c r="C22" s="10">
        <f>IFERROR(AVERAGEIF(KECAMATANDAGANGAN!#REF!,"FUNGSIONAL",KECAMATANDAGANGAN!#REF!),0)</f>
        <v>0</v>
      </c>
      <c r="D22" s="10">
        <f>IFERROR(AVERAGEIF(KECAMATANDAGANGAN!#REF!,"PELAKSANA",KECAMATANDAGANGAN!#REF!),0)</f>
        <v>0</v>
      </c>
      <c r="E22" s="8"/>
      <c r="F22" s="8"/>
    </row>
    <row r="23" spans="1:6" x14ac:dyDescent="0.25">
      <c r="A23" s="16" t="s">
        <v>32</v>
      </c>
      <c r="B23" s="10">
        <f>IFERROR(AVERAGEIF(KECAMATANDAGANGAN!#REF!,"STRUKTURAL",KECAMATANDAGANGAN!#REF!),0)</f>
        <v>0</v>
      </c>
      <c r="C23" s="10">
        <f>IFERROR(AVERAGEIF(KECAMATANDAGANGAN!#REF!,"FUNGSIONAL",KECAMATANDAGANGAN!#REF!),0)</f>
        <v>0</v>
      </c>
      <c r="D23" s="10">
        <f>IFERROR(AVERAGEIF(KECAMATANDAGANGAN!#REF!,"PELAKSANA",KECAMATANDAGANGAN!#REF!),0)</f>
        <v>0</v>
      </c>
      <c r="E23" s="8"/>
      <c r="F23" s="8"/>
    </row>
    <row r="24" spans="1:6" x14ac:dyDescent="0.25">
      <c r="A24" s="16" t="s">
        <v>33</v>
      </c>
      <c r="B24" s="10">
        <f>IFERROR(AVERAGEIF(KECAMATANDAGANGAN!#REF!,"STRUKTURAL",KECAMATANDAGANGAN!#REF!),0)</f>
        <v>0</v>
      </c>
      <c r="C24" s="10">
        <f>IFERROR(AVERAGEIF(KECAMATANDAGANGAN!#REF!,"FUNGSIONAL",KECAMATANDAGANGAN!#REF!),0)</f>
        <v>0</v>
      </c>
      <c r="D24" s="10">
        <f>IFERROR(AVERAGEIF(KECAMATANDAGANGAN!#REF!,"PELAKSANA",KECAMATANDAGANGAN!#REF!),0)</f>
        <v>0</v>
      </c>
      <c r="E24" s="8"/>
      <c r="F24" s="8"/>
    </row>
    <row r="25" spans="1:6" x14ac:dyDescent="0.25">
      <c r="B25" s="8"/>
      <c r="C25" s="8"/>
      <c r="D25" s="8"/>
      <c r="E25" s="8"/>
      <c r="F25" s="8"/>
    </row>
    <row r="26" spans="1:6" x14ac:dyDescent="0.25">
      <c r="A26" s="11" t="s">
        <v>41</v>
      </c>
      <c r="B26" s="8"/>
      <c r="C26" s="8"/>
      <c r="D26" s="8"/>
      <c r="E26" s="8"/>
      <c r="F26" s="8"/>
    </row>
    <row r="27" spans="1:6" x14ac:dyDescent="0.25">
      <c r="A27" s="14"/>
      <c r="B27" s="15" t="s">
        <v>40</v>
      </c>
      <c r="C27" s="15" t="s">
        <v>13</v>
      </c>
      <c r="D27" s="15" t="s">
        <v>42</v>
      </c>
      <c r="E27" s="15" t="s">
        <v>18</v>
      </c>
      <c r="F27" s="15" t="s">
        <v>3</v>
      </c>
    </row>
    <row r="28" spans="1:6" x14ac:dyDescent="0.25">
      <c r="A28" s="9" t="s">
        <v>43</v>
      </c>
      <c r="B28" s="19">
        <f>IFERROR(COUNTIF(KECAMATANDAGANGAN!#REF!,"JPT Utama"),0)</f>
        <v>0</v>
      </c>
      <c r="C28" s="20">
        <f>IFERROR(AVERAGEIF(KECAMATANDAGANGAN!#REF!,"JPT Utama",KECAMATANDAGANGAN!#REF!),0)</f>
        <v>0</v>
      </c>
      <c r="D28" s="20">
        <f>IFERROR(AVERAGEIF(KECAMATANDAGANGAN!#REF!,"JPT Utama",KECAMATANDAGANGAN!#REF!),0)</f>
        <v>0</v>
      </c>
      <c r="E28" s="20">
        <f>IFERROR(AVERAGEIF(KECAMATANDAGANGAN!#REF!,"JPT Utama",KECAMATANDAGANGAN!#REF!),0)</f>
        <v>0</v>
      </c>
      <c r="F28" s="20">
        <f>IFERROR(AVERAGEIF(KECAMATANDAGANGAN!#REF!,"JPT Utama",KECAMATANDAGANGAN!#REF!),0)</f>
        <v>0</v>
      </c>
    </row>
    <row r="29" spans="1:6" x14ac:dyDescent="0.25">
      <c r="A29" s="9" t="s">
        <v>44</v>
      </c>
      <c r="B29" s="19">
        <f>IFERROR(COUNTIF(KECAMATANDAGANGAN!#REF!,"JPT Madya"),0)</f>
        <v>0</v>
      </c>
      <c r="C29" s="20">
        <f>IFERROR(AVERAGEIF(KECAMATANDAGANGAN!#REF!,"JPT Madya",KECAMATANDAGANGAN!#REF!),0)</f>
        <v>0</v>
      </c>
      <c r="D29" s="20">
        <f>IFERROR(AVERAGEIF(KECAMATANDAGANGAN!#REF!,"JPT Madya",KECAMATANDAGANGAN!#REF!),0)</f>
        <v>0</v>
      </c>
      <c r="E29" s="20">
        <f>IFERROR(AVERAGEIF(KECAMATANDAGANGAN!#REF!,"JPT Madya",KECAMATANDAGANGAN!#REF!),0)</f>
        <v>0</v>
      </c>
      <c r="F29" s="20">
        <f>IFERROR(AVERAGEIF(KECAMATANDAGANGAN!#REF!,"JPT Madya",KECAMATANDAGANGAN!#REF!),0)</f>
        <v>0</v>
      </c>
    </row>
    <row r="30" spans="1:6" x14ac:dyDescent="0.25">
      <c r="A30" s="9" t="s">
        <v>45</v>
      </c>
      <c r="B30" s="19">
        <f>IFERROR(COUNTIF(KECAMATANDAGANGAN!#REF!,"JPT Pratama"),0)</f>
        <v>0</v>
      </c>
      <c r="C30" s="20">
        <f>IFERROR(AVERAGEIF(KECAMATANDAGANGAN!#REF!,"JPT Pratama",KECAMATANDAGANGAN!#REF!),0)</f>
        <v>0</v>
      </c>
      <c r="D30" s="20">
        <f>IFERROR(AVERAGEIF(KECAMATANDAGANGAN!#REF!,"JPT Pratama",KECAMATANDAGANGAN!#REF!),0)</f>
        <v>0</v>
      </c>
      <c r="E30" s="20">
        <f>IFERROR(AVERAGEIF(KECAMATANDAGANGAN!#REF!,"JPT Pratama",KECAMATANDAGANGAN!#REF!),0)</f>
        <v>0</v>
      </c>
      <c r="F30" s="20">
        <f>IFERROR(AVERAGEIF(KECAMATANDAGANGAN!#REF!,"JPT Pratama",KECAMATANDAGANGAN!#REF!),0)</f>
        <v>0</v>
      </c>
    </row>
    <row r="31" spans="1:6" x14ac:dyDescent="0.25">
      <c r="A31" s="9" t="s">
        <v>46</v>
      </c>
      <c r="B31" s="19">
        <f>IFERROR(COUNTIF(KECAMATANDAGANGAN!#REF!,"Administrator"),0)</f>
        <v>0</v>
      </c>
      <c r="C31" s="20">
        <f>IFERROR(AVERAGEIF(KECAMATANDAGANGAN!#REF!,"Administrator",KECAMATANDAGANGAN!#REF!),0)</f>
        <v>0</v>
      </c>
      <c r="D31" s="20">
        <f>IFERROR(AVERAGEIF(KECAMATANDAGANGAN!#REF!,"Administrator",KECAMATANDAGANGAN!#REF!),0)</f>
        <v>0</v>
      </c>
      <c r="E31" s="20">
        <f>IFERROR(AVERAGEIF(KECAMATANDAGANGAN!#REF!,"Administrator",KECAMATANDAGANGAN!#REF!),0)</f>
        <v>0</v>
      </c>
      <c r="F31" s="20">
        <f>IFERROR(AVERAGEIF(KECAMATANDAGANGAN!#REF!,"Administrator",KECAMATANDAGANGAN!#REF!),0)</f>
        <v>0</v>
      </c>
    </row>
    <row r="32" spans="1:6" x14ac:dyDescent="0.25">
      <c r="A32" s="9" t="s">
        <v>47</v>
      </c>
      <c r="B32" s="19">
        <f>IFERROR(COUNTIF(KECAMATANDAGANGAN!#REF!,"Pengawas"),0)</f>
        <v>0</v>
      </c>
      <c r="C32" s="20">
        <f>IFERROR(AVERAGEIF(KECAMATANDAGANGAN!#REF!,"Pengawas",KECAMATANDAGANGAN!#REF!),0)</f>
        <v>0</v>
      </c>
      <c r="D32" s="20">
        <f>IFERROR(AVERAGEIF(KECAMATANDAGANGAN!#REF!,"Pengawas",KECAMATANDAGANGAN!#REF!),0)</f>
        <v>0</v>
      </c>
      <c r="E32" s="20">
        <f>IFERROR(AVERAGEIF(KECAMATANDAGANGAN!#REF!,"Pengawas",KECAMATANDAGANGAN!#REF!),0)</f>
        <v>0</v>
      </c>
      <c r="F32" s="20">
        <f>IFERROR(AVERAGEIF(KECAMATANDAGANGAN!#REF!,"Pengawas",KECAMATANDAGANGAN!#REF!),0)</f>
        <v>0</v>
      </c>
    </row>
    <row r="33" spans="1:8" x14ac:dyDescent="0.25">
      <c r="A33" s="9" t="s">
        <v>48</v>
      </c>
      <c r="B33" s="19">
        <f>IFERROR(COUNTIF(KECAMATANDAGANGAN!#REF!,"Ahli Utama"),0)</f>
        <v>0</v>
      </c>
      <c r="C33" s="20">
        <f>IFERROR(AVERAGEIF(KECAMATANDAGANGAN!#REF!,"Ahli Utama",KECAMATANDAGANGAN!#REF!),0)</f>
        <v>0</v>
      </c>
      <c r="D33" s="20">
        <f>IFERROR(AVERAGEIF(KECAMATANDAGANGAN!#REF!,"Ahli Utama",KECAMATANDAGANGAN!#REF!),0)</f>
        <v>0</v>
      </c>
      <c r="E33" s="20">
        <f>IFERROR(AVERAGEIF(KECAMATANDAGANGAN!#REF!,"Ahli Utama",KECAMATANDAGANGAN!#REF!),0)</f>
        <v>0</v>
      </c>
      <c r="F33" s="20">
        <f>IFERROR(AVERAGEIF(KECAMATANDAGANGAN!#REF!,"Ahli Utama",KECAMATANDAGANGAN!#REF!),0)</f>
        <v>0</v>
      </c>
    </row>
    <row r="34" spans="1:8" x14ac:dyDescent="0.25">
      <c r="A34" s="9" t="s">
        <v>49</v>
      </c>
      <c r="B34" s="19">
        <f>IFERROR(COUNTIF(KECAMATANDAGANGAN!#REF!,"Ahli Madya"),0)</f>
        <v>0</v>
      </c>
      <c r="C34" s="20">
        <f>IFERROR(AVERAGEIF(KECAMATANDAGANGAN!#REF!,"Ahli Madya",KECAMATANDAGANGAN!#REF!),0)</f>
        <v>0</v>
      </c>
      <c r="D34" s="20">
        <f>IFERROR(AVERAGEIF(KECAMATANDAGANGAN!#REF!,"Ahli Madya",KECAMATANDAGANGAN!#REF!),0)</f>
        <v>0</v>
      </c>
      <c r="E34" s="20">
        <f>IFERROR(AVERAGEIF(KECAMATANDAGANGAN!#REF!,"Ahli Madya",KECAMATANDAGANGAN!#REF!),0)</f>
        <v>0</v>
      </c>
      <c r="F34" s="20">
        <f>IFERROR(AVERAGEIF(KECAMATANDAGANGAN!#REF!,"Ahli Madya",KECAMATANDAGANGAN!#REF!),0)</f>
        <v>0</v>
      </c>
    </row>
    <row r="35" spans="1:8" x14ac:dyDescent="0.25">
      <c r="A35" s="9" t="s">
        <v>50</v>
      </c>
      <c r="B35" s="19">
        <f>IFERROR(COUNTIF(KECAMATANDAGANGAN!#REF!,"Ahli Muda"),0)</f>
        <v>0</v>
      </c>
      <c r="C35" s="20">
        <f>IFERROR(AVERAGEIF(KECAMATANDAGANGAN!#REF!,"Ahli Muda",KECAMATANDAGANGAN!#REF!),0)</f>
        <v>0</v>
      </c>
      <c r="D35" s="20">
        <f>IFERROR(AVERAGEIF(KECAMATANDAGANGAN!#REF!,"Ahli Muda",KECAMATANDAGANGAN!#REF!),0)</f>
        <v>0</v>
      </c>
      <c r="E35" s="20">
        <f>IFERROR(AVERAGEIF(KECAMATANDAGANGAN!#REF!,"Ahli Muda",KECAMATANDAGANGAN!#REF!),0)</f>
        <v>0</v>
      </c>
      <c r="F35" s="20">
        <f>IFERROR(AVERAGEIF(KECAMATANDAGANGAN!#REF!,"Ahli Muda",KECAMATANDAGANGAN!#REF!),0)</f>
        <v>0</v>
      </c>
    </row>
    <row r="36" spans="1:8" x14ac:dyDescent="0.25">
      <c r="A36" s="9" t="s">
        <v>51</v>
      </c>
      <c r="B36" s="19">
        <f>IFERROR(COUNTIF(KECAMATANDAGANGAN!#REF!,"Ahli Pertama"),0)</f>
        <v>0</v>
      </c>
      <c r="C36" s="20">
        <f>IFERROR(AVERAGEIF(KECAMATANDAGANGAN!#REF!,"Ahli Pertama",KECAMATANDAGANGAN!#REF!),0)</f>
        <v>0</v>
      </c>
      <c r="D36" s="20">
        <f>IFERROR(AVERAGEIF(KECAMATANDAGANGAN!#REF!,"Ahli Pertama",KECAMATANDAGANGAN!#REF!),0)</f>
        <v>0</v>
      </c>
      <c r="E36" s="20">
        <f>IFERROR(AVERAGEIF(KECAMATANDAGANGAN!#REF!,"Ahli Pertama",KECAMATANDAGANGAN!#REF!),0)</f>
        <v>0</v>
      </c>
      <c r="F36" s="20">
        <f>IFERROR(AVERAGEIF(KECAMATANDAGANGAN!#REF!,"Ahli Pertama",KECAMATANDAGANGAN!#REF!),0)</f>
        <v>0</v>
      </c>
    </row>
    <row r="37" spans="1:8" x14ac:dyDescent="0.25">
      <c r="A37" s="9" t="s">
        <v>52</v>
      </c>
      <c r="B37" s="19">
        <f>IFERROR(COUNTIF(KECAMATANDAGANGAN!#REF!,"Penyelia"),0)</f>
        <v>0</v>
      </c>
      <c r="C37" s="20">
        <f>IFERROR(AVERAGEIF(KECAMATANDAGANGAN!#REF!,"Penyelia",KECAMATANDAGANGAN!#REF!),0)</f>
        <v>0</v>
      </c>
      <c r="D37" s="20">
        <f>IFERROR(AVERAGEIF(KECAMATANDAGANGAN!#REF!,"Penyelia",KECAMATANDAGANGAN!#REF!),0)</f>
        <v>0</v>
      </c>
      <c r="E37" s="20">
        <f>IFERROR(AVERAGEIF(KECAMATANDAGANGAN!#REF!,"Penyelia",KECAMATANDAGANGAN!#REF!),0)</f>
        <v>0</v>
      </c>
      <c r="F37" s="20">
        <f>IFERROR(AVERAGEIF(KECAMATANDAGANGAN!#REF!,"Penyelia",KECAMATANDAGANGAN!#REF!),0)</f>
        <v>0</v>
      </c>
    </row>
    <row r="38" spans="1:8" x14ac:dyDescent="0.25">
      <c r="A38" s="9" t="s">
        <v>53</v>
      </c>
      <c r="B38" s="19">
        <f>IFERROR(COUNTIF(KECAMATANDAGANGAN!#REF!,"Mahir"),0)</f>
        <v>0</v>
      </c>
      <c r="C38" s="20">
        <f>IFERROR(AVERAGEIF(KECAMATANDAGANGAN!#REF!,"Mahir",KECAMATANDAGANGAN!#REF!),0)</f>
        <v>0</v>
      </c>
      <c r="D38" s="20">
        <f>IFERROR(AVERAGEIF(KECAMATANDAGANGAN!#REF!,"Mahir",KECAMATANDAGANGAN!#REF!),0)</f>
        <v>0</v>
      </c>
      <c r="E38" s="20">
        <f>IFERROR(AVERAGEIF(KECAMATANDAGANGAN!#REF!,"Mahir",KECAMATANDAGANGAN!#REF!),0)</f>
        <v>0</v>
      </c>
      <c r="F38" s="20">
        <f>IFERROR(AVERAGEIF(KECAMATANDAGANGAN!#REF!,"Mahir",KECAMATANDAGANGAN!#REF!),0)</f>
        <v>0</v>
      </c>
    </row>
    <row r="39" spans="1:8" x14ac:dyDescent="0.25">
      <c r="A39" s="9" t="s">
        <v>54</v>
      </c>
      <c r="B39" s="19">
        <f>IFERROR(COUNTIF(KECAMATANDAGANGAN!#REF!,"Trampil"),0)</f>
        <v>0</v>
      </c>
      <c r="C39" s="20">
        <f>IFERROR(AVERAGEIF(KECAMATANDAGANGAN!#REF!,"Trampil",KECAMATANDAGANGAN!#REF!),0)</f>
        <v>0</v>
      </c>
      <c r="D39" s="20">
        <f>IFERROR(AVERAGEIF(KECAMATANDAGANGAN!#REF!,"Trampil",KECAMATANDAGANGAN!#REF!),0)</f>
        <v>0</v>
      </c>
      <c r="E39" s="20">
        <f>IFERROR(AVERAGEIF(KECAMATANDAGANGAN!#REF!,"Trampil",KECAMATANDAGANGAN!#REF!),0)</f>
        <v>0</v>
      </c>
      <c r="F39" s="20">
        <f>IFERROR(AVERAGEIF(KECAMATANDAGANGAN!#REF!,"Trampil",KECAMATANDAGANGAN!#REF!),0)</f>
        <v>0</v>
      </c>
    </row>
    <row r="40" spans="1:8" x14ac:dyDescent="0.25">
      <c r="A40" s="9" t="s">
        <v>55</v>
      </c>
      <c r="B40" s="19">
        <f>IFERROR(COUNTIF(KECAMATANDAGANGAN!#REF!,"Pemula"),0)</f>
        <v>0</v>
      </c>
      <c r="C40" s="20">
        <f>IFERROR(AVERAGEIF(KECAMATANDAGANGAN!#REF!,"Pemula",KECAMATANDAGANGAN!#REF!),0)</f>
        <v>0</v>
      </c>
      <c r="D40" s="20">
        <f>IFERROR(AVERAGEIF(KECAMATANDAGANGAN!#REF!,"Pemula",KECAMATANDAGANGAN!#REF!),0)</f>
        <v>0</v>
      </c>
      <c r="E40" s="20">
        <f>IFERROR(AVERAGEIF(KECAMATANDAGANGAN!#REF!,"Pemula",KECAMATANDAGANGAN!#REF!),0)</f>
        <v>0</v>
      </c>
      <c r="F40" s="20">
        <f>IFERROR(AVERAGEIF(KECAMATANDAGANGAN!#REF!,"Pemula",KECAMATANDAGANGAN!#REF!),0)</f>
        <v>0</v>
      </c>
    </row>
    <row r="41" spans="1:8" x14ac:dyDescent="0.25">
      <c r="A41" s="9" t="s">
        <v>56</v>
      </c>
      <c r="B41" s="19">
        <f>IFERROR(COUNTIF(KECAMATANDAGANGAN!#REF!,"Pelaksana"),0)</f>
        <v>0</v>
      </c>
      <c r="C41" s="20">
        <f>IFERROR(AVERAGEIF(KECAMATANDAGANGAN!#REF!,"Pelaksana",KECAMATANDAGANGAN!#REF!),0)</f>
        <v>0</v>
      </c>
      <c r="D41" s="20">
        <f>IFERROR(AVERAGEIF(KECAMATANDAGANGAN!#REF!,"Pelaksana",KECAMATANDAGANGAN!#REF!),0)</f>
        <v>0</v>
      </c>
      <c r="E41" s="20">
        <f>IFERROR(AVERAGEIF(KECAMATANDAGANGAN!#REF!,"Pelaksana",KECAMATANDAGANGAN!#REF!),0)</f>
        <v>0</v>
      </c>
      <c r="F41" s="20">
        <f>IFERROR(AVERAGEIF(KECAMATANDAGANGAN!#REF!,"Pelaksana",KECAMATANDAGANGAN!#REF!),0)</f>
        <v>0</v>
      </c>
      <c r="H41" s="21"/>
    </row>
    <row r="42" spans="1:8" x14ac:dyDescent="0.25">
      <c r="B42" s="18"/>
      <c r="C42" s="8"/>
      <c r="D42" s="8"/>
      <c r="E42" s="8"/>
      <c r="F42" s="8"/>
    </row>
    <row r="43" spans="1:8" x14ac:dyDescent="0.25">
      <c r="A43" s="11" t="s">
        <v>57</v>
      </c>
      <c r="B43" s="8"/>
      <c r="C43" s="8"/>
      <c r="D43" s="8"/>
      <c r="E43" s="8"/>
      <c r="F43" s="8"/>
    </row>
    <row r="44" spans="1:8" x14ac:dyDescent="0.25">
      <c r="A44" s="14"/>
      <c r="B44" s="15" t="s">
        <v>40</v>
      </c>
      <c r="C44" s="15" t="s">
        <v>13</v>
      </c>
      <c r="D44" s="15" t="s">
        <v>42</v>
      </c>
      <c r="E44" s="15" t="s">
        <v>18</v>
      </c>
      <c r="F44" s="15" t="s">
        <v>3</v>
      </c>
    </row>
    <row r="45" spans="1:8" x14ac:dyDescent="0.25">
      <c r="A45" s="9" t="s">
        <v>26</v>
      </c>
      <c r="B45" s="22" t="e">
        <f>COUNTIF(KECAMATANDAGANGAN!#REF!,"S3")</f>
        <v>#REF!</v>
      </c>
      <c r="C45" s="10">
        <f>IFERROR(AVERAGEIF(KECAMATANDAGANGAN!#REF!,"S3",KECAMATANDAGANGAN!#REF!),0)</f>
        <v>0</v>
      </c>
      <c r="D45" s="10">
        <f>IFERROR(AVERAGEIF(KECAMATANDAGANGAN!#REF!,"S3",KECAMATANDAGANGAN!#REF!),0)</f>
        <v>0</v>
      </c>
      <c r="E45" s="10">
        <f>IFERROR(AVERAGEIF(KECAMATANDAGANGAN!#REF!,"S3",KECAMATANDAGANGAN!#REF!),0)</f>
        <v>0</v>
      </c>
      <c r="F45" s="10">
        <f>IFERROR(AVERAGEIF(KECAMATANDAGANGAN!#REF!,"S3",KECAMATANDAGANGAN!#REF!),0)</f>
        <v>0</v>
      </c>
    </row>
    <row r="46" spans="1:8" x14ac:dyDescent="0.25">
      <c r="A46" s="9" t="s">
        <v>25</v>
      </c>
      <c r="B46" s="22" t="e">
        <f>COUNTIF(KECAMATANDAGANGAN!#REF!,"S2")</f>
        <v>#REF!</v>
      </c>
      <c r="C46" s="10">
        <f>IFERROR(AVERAGEIF(KECAMATANDAGANGAN!K7:K35,"S2",KECAMATANDAGANGAN!#REF!),0)</f>
        <v>0</v>
      </c>
      <c r="D46" s="10" t="e">
        <f>AVERAGEIF(KECAMATANDAGANGAN!#REF!,"S2",KECAMATANDAGANGAN!#REF!)</f>
        <v>#REF!</v>
      </c>
      <c r="E46" s="10" t="e">
        <f>AVERAGEIF(KECAMATANDAGANGAN!#REF!,"S2",KECAMATANDAGANGAN!#REF!)</f>
        <v>#REF!</v>
      </c>
      <c r="F46" s="10" t="e">
        <f>AVERAGEIF(KECAMATANDAGANGAN!#REF!,"S2",KECAMATANDAGANGAN!#REF!)</f>
        <v>#REF!</v>
      </c>
    </row>
    <row r="47" spans="1:8" x14ac:dyDescent="0.25">
      <c r="A47" s="9" t="s">
        <v>58</v>
      </c>
      <c r="B47" s="22" t="e">
        <f>COUNTIF(KECAMATANDAGANGAN!#REF!,"S1/D4")</f>
        <v>#REF!</v>
      </c>
      <c r="C47" s="10">
        <f>IFERROR(AVERAGEIF(KECAMATANDAGANGAN!#REF!,"S1/D4",KECAMATANDAGANGAN!#REF!),0)</f>
        <v>0</v>
      </c>
      <c r="D47" s="10">
        <f>IFERROR(AVERAGEIF(KECAMATANDAGANGAN!#REF!,"S1/D4",KECAMATANDAGANGAN!#REF!),0)</f>
        <v>0</v>
      </c>
      <c r="E47" s="10">
        <f>IFERROR(AVERAGEIF(KECAMATANDAGANGAN!#REF!,"S1/D4",KECAMATANDAGANGAN!#REF!),0)</f>
        <v>0</v>
      </c>
      <c r="F47" s="10">
        <f>IFERROR(AVERAGEIF(KECAMATANDAGANGAN!#REF!,"S1/D4",KECAMATANDAGANGAN!#REF!),0)</f>
        <v>0</v>
      </c>
    </row>
    <row r="48" spans="1:8" x14ac:dyDescent="0.25">
      <c r="A48" s="9" t="s">
        <v>24</v>
      </c>
      <c r="B48" s="22" t="e">
        <f>COUNTIF(KECAMATANDAGANGAN!#REF!,"D3")</f>
        <v>#REF!</v>
      </c>
      <c r="C48" s="10">
        <f>IFERROR(AVERAGEIF(KECAMATANDAGANGAN!#REF!,"D3",KECAMATANDAGANGAN!#REF!),0)</f>
        <v>0</v>
      </c>
      <c r="D48" s="10">
        <f>IFERROR(AVERAGEIF(KECAMATANDAGANGAN!#REF!,"D3",KECAMATANDAGANGAN!#REF!),0)</f>
        <v>0</v>
      </c>
      <c r="E48" s="10">
        <f>IFERROR(AVERAGEIF(KECAMATANDAGANGAN!#REF!,"D3",KECAMATANDAGANGAN!#REF!),0)</f>
        <v>0</v>
      </c>
      <c r="F48" s="10">
        <f>IFERROR(AVERAGEIF(KECAMATANDAGANGAN!#REF!,"D3",KECAMATANDAGANGAN!#REF!),0)</f>
        <v>0</v>
      </c>
    </row>
    <row r="49" spans="1:7" x14ac:dyDescent="0.25">
      <c r="A49" s="9" t="s">
        <v>59</v>
      </c>
      <c r="B49" s="22" t="e">
        <f>COUNTIF(KECAMATANDAGANGAN!#REF!,"SMA/D1/D2")</f>
        <v>#REF!</v>
      </c>
      <c r="C49" s="10">
        <f>IFERROR(AVERAGEIF(KECAMATANDAGANGAN!#REF!,"SMA/D1/D2",KECAMATANDAGANGAN!#REF!),0)</f>
        <v>0</v>
      </c>
      <c r="D49" s="10">
        <f>IFERROR(AVERAGEIF(KECAMATANDAGANGAN!#REF!,"SMA/D1/D2",KECAMATANDAGANGAN!#REF!),0)</f>
        <v>0</v>
      </c>
      <c r="E49" s="10">
        <f>IFERROR(AVERAGEIF(KECAMATANDAGANGAN!#REF!,"SMA/D1/D2",KECAMATANDAGANGAN!#REF!),0)</f>
        <v>0</v>
      </c>
      <c r="F49" s="10">
        <f>IFERROR(AVERAGEIF(KECAMATANDAGANGAN!#REF!,"SMA/D1/D2",KECAMATANDAGANGAN!#REF!),0)</f>
        <v>0</v>
      </c>
    </row>
    <row r="50" spans="1:7" x14ac:dyDescent="0.25">
      <c r="A50" s="9" t="s">
        <v>60</v>
      </c>
      <c r="B50" s="22" t="e">
        <f>COUNTIF(KECAMATANDAGANGAN!#REF!,"SMP/SD")</f>
        <v>#REF!</v>
      </c>
      <c r="C50" s="10">
        <f>IFERROR(AVERAGEIF(KECAMATANDAGANGAN!#REF!,"SMP/SD",KECAMATANDAGANGAN!#REF!),0)</f>
        <v>0</v>
      </c>
      <c r="D50" s="10">
        <f>IFERROR(AVERAGEIF(KECAMATANDAGANGAN!#REF!,"SMP/SD",KECAMATANDAGANGAN!#REF!),0)</f>
        <v>0</v>
      </c>
      <c r="E50" s="10">
        <f>IFERROR(AVERAGEIF(KECAMATANDAGANGAN!#REF!,"SMP/SD",KECAMATANDAGANGAN!#REF!),0)</f>
        <v>0</v>
      </c>
      <c r="F50" s="10">
        <f>IFERROR(AVERAGEIF(KECAMATANDAGANGAN!#REF!,"SMP/SD",KECAMATANDAGANGAN!#REF!),0)</f>
        <v>0</v>
      </c>
    </row>
    <row r="51" spans="1:7" x14ac:dyDescent="0.25">
      <c r="B51" s="18"/>
      <c r="C51" s="8"/>
      <c r="D51" s="8"/>
      <c r="E51" s="8"/>
      <c r="F51" s="8"/>
    </row>
    <row r="52" spans="1:7" x14ac:dyDescent="0.25">
      <c r="A52" s="11" t="s">
        <v>61</v>
      </c>
    </row>
    <row r="53" spans="1:7" x14ac:dyDescent="0.25">
      <c r="A53" s="25" t="s">
        <v>62</v>
      </c>
      <c r="B53" s="26" t="s">
        <v>63</v>
      </c>
      <c r="C53" s="26" t="s">
        <v>64</v>
      </c>
      <c r="D53" s="26" t="s">
        <v>65</v>
      </c>
      <c r="E53" s="26" t="s">
        <v>66</v>
      </c>
      <c r="F53" s="26" t="s">
        <v>67</v>
      </c>
      <c r="G53" s="26" t="s">
        <v>21</v>
      </c>
    </row>
    <row r="54" spans="1:7" ht="28.5" customHeight="1" x14ac:dyDescent="0.25">
      <c r="A54" s="27">
        <f>B5+B12</f>
        <v>0</v>
      </c>
      <c r="B54" s="28">
        <f>KECAMATANDAGANGAN!$L$35</f>
        <v>310</v>
      </c>
      <c r="C54" s="28">
        <f>KECAMATANDAGANGAN!$Q$35</f>
        <v>115</v>
      </c>
      <c r="D54" s="28">
        <f>KECAMATANDAGANGAN!$S$35</f>
        <v>700</v>
      </c>
      <c r="E54" s="28">
        <f>KECAMATANDAGANGAN!$U$35</f>
        <v>140</v>
      </c>
      <c r="F54" s="28">
        <f>KECAMATANDAGANGAN!$V$35</f>
        <v>1265</v>
      </c>
      <c r="G54" s="29" t="str">
        <f>KECAMATANDAGANGAN!$W$35</f>
        <v>Sangat Tinggi</v>
      </c>
    </row>
    <row r="55" spans="1:7" x14ac:dyDescent="0.25"/>
    <row r="56" spans="1:7" x14ac:dyDescent="0.25"/>
    <row r="57" spans="1:7" x14ac:dyDescent="0.25"/>
    <row r="58" spans="1:7" ht="14.25" customHeight="1" x14ac:dyDescent="0.25">
      <c r="E58" s="23"/>
    </row>
    <row r="59" spans="1:7" ht="14.25" customHeight="1" x14ac:dyDescent="0.25">
      <c r="E59" s="23"/>
    </row>
    <row r="60" spans="1:7" ht="14.25" customHeight="1" x14ac:dyDescent="0.25">
      <c r="E60" s="23"/>
    </row>
    <row r="61" spans="1:7" ht="14.25" customHeight="1" x14ac:dyDescent="0.25">
      <c r="E61" s="23"/>
    </row>
    <row r="62" spans="1:7" ht="14.25" customHeight="1" x14ac:dyDescent="0.25">
      <c r="E62" s="23"/>
    </row>
    <row r="63" spans="1:7" ht="14.25" customHeight="1" x14ac:dyDescent="0.25">
      <c r="E63" s="23"/>
    </row>
    <row r="64" spans="1:7" ht="14.25" customHeight="1" x14ac:dyDescent="0.25">
      <c r="E64" s="24"/>
    </row>
    <row r="65" spans="5:5" ht="18" x14ac:dyDescent="0.25">
      <c r="E65" s="23"/>
    </row>
    <row r="66" spans="5:5" ht="18" x14ac:dyDescent="0.25">
      <c r="E66" s="23"/>
    </row>
    <row r="67" spans="5:5" ht="18" x14ac:dyDescent="0.25">
      <c r="E67" s="23"/>
    </row>
    <row r="68" spans="5:5" x14ac:dyDescent="0.25"/>
    <row r="69" spans="5:5" x14ac:dyDescent="0.25"/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KECAMATANDAGANGAN</vt:lpstr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</dc:creator>
  <cp:lastModifiedBy>MSI</cp:lastModifiedBy>
  <cp:lastPrinted>2020-11-09T01:41:50Z</cp:lastPrinted>
  <dcterms:created xsi:type="dcterms:W3CDTF">2019-06-10T02:44:28Z</dcterms:created>
  <dcterms:modified xsi:type="dcterms:W3CDTF">2020-11-10T01:56:50Z</dcterms:modified>
</cp:coreProperties>
</file>